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D:\Documents\DCS\CSG-1\Missions\FUN MAP\PG\Pop-up Attacks\"/>
    </mc:Choice>
  </mc:AlternateContent>
  <bookViews>
    <workbookView xWindow="0" yWindow="0" windowWidth="22260" windowHeight="11430" activeTab="1"/>
  </bookViews>
  <sheets>
    <sheet name="MDC" sheetId="6" r:id="rId1"/>
    <sheet name="ROUTE" sheetId="9" r:id="rId2"/>
    <sheet name="Fuel" sheetId="7" r:id="rId3"/>
    <sheet name="Weight" sheetId="8" r:id="rId4"/>
    <sheet name="COMMS" sheetId="14" r:id="rId5"/>
    <sheet name="SCLs" sheetId="17" r:id="rId6"/>
    <sheet name="OBJECTS" sheetId="5" r:id="rId7"/>
    <sheet name="CALCULATORS" sheetId="12" r:id="rId8"/>
    <sheet name="REF" sheetId="16" r:id="rId9"/>
    <sheet name="DATA Validation" sheetId="11" r:id="rId10"/>
  </sheets>
  <definedNames>
    <definedName name="_xlnm.Print_Area" localSheetId="4">COMMS!$A$1:$H$22</definedName>
    <definedName name="_xlnm.Print_Area" localSheetId="0">MDC!$A$1:$BT$52</definedName>
    <definedName name="_xlnm.Print_Area" localSheetId="1">ROUTE!$A$4:$Q$29</definedName>
  </definedNames>
  <calcPr calcId="152511"/>
</workbook>
</file>

<file path=xl/calcChain.xml><?xml version="1.0" encoding="utf-8"?>
<calcChain xmlns="http://schemas.openxmlformats.org/spreadsheetml/2006/main">
  <c r="BO1" i="6" l="1"/>
  <c r="BI1" i="6"/>
  <c r="BC1" i="6"/>
  <c r="E26" i="9" l="1"/>
  <c r="I26" i="9"/>
  <c r="Z23" i="6" l="1"/>
  <c r="Z22" i="6"/>
  <c r="Z21" i="6"/>
  <c r="Z20" i="6"/>
  <c r="Z19" i="6"/>
  <c r="Z18" i="6"/>
  <c r="Z17" i="6"/>
  <c r="Z16" i="6"/>
  <c r="Z15" i="6"/>
  <c r="Z14" i="6"/>
  <c r="Z13" i="6"/>
  <c r="Z12" i="6"/>
  <c r="Z11" i="6"/>
  <c r="Z10" i="6"/>
  <c r="Z9" i="6"/>
  <c r="Z8" i="6"/>
  <c r="Z7" i="6"/>
  <c r="Z6" i="6"/>
  <c r="Z5" i="6"/>
  <c r="Z4" i="6"/>
  <c r="AB23" i="6" l="1"/>
  <c r="AB22" i="6"/>
  <c r="AB21" i="6"/>
  <c r="AB20" i="6"/>
  <c r="AB19" i="6"/>
  <c r="AB18" i="6"/>
  <c r="AB17" i="6"/>
  <c r="AB16" i="6"/>
  <c r="AB15" i="6"/>
  <c r="AB14" i="6"/>
  <c r="AB13" i="6"/>
  <c r="AB12" i="6"/>
  <c r="AB11" i="6"/>
  <c r="AB10" i="6"/>
  <c r="AB9" i="6"/>
  <c r="AB8" i="6"/>
  <c r="AB7" i="6"/>
  <c r="AB6" i="6"/>
  <c r="AB5" i="6"/>
  <c r="AB4" i="6"/>
  <c r="F30" i="12" l="1"/>
  <c r="F32" i="12"/>
  <c r="F31" i="12" s="1"/>
  <c r="F29" i="12" s="1"/>
  <c r="F36" i="12"/>
  <c r="F25" i="12"/>
  <c r="F28" i="12" s="1"/>
  <c r="F33" i="12"/>
  <c r="F34" i="12" s="1"/>
  <c r="F35" i="12" s="1"/>
  <c r="F27" i="12" l="1"/>
  <c r="F26" i="12"/>
  <c r="S4" i="6"/>
  <c r="Q4" i="6" l="1"/>
  <c r="C18" i="7" l="1"/>
  <c r="C17" i="7" l="1"/>
  <c r="Q6" i="6" s="1"/>
  <c r="Q7" i="6"/>
  <c r="G8" i="7"/>
  <c r="G10" i="7"/>
  <c r="G9" i="7"/>
  <c r="M13" i="9" l="1"/>
  <c r="M14" i="9"/>
  <c r="M15" i="9"/>
  <c r="M16" i="9"/>
  <c r="M17" i="9"/>
  <c r="M18" i="9"/>
  <c r="M19" i="9"/>
  <c r="M20" i="9"/>
  <c r="M21" i="9"/>
  <c r="M22" i="9"/>
  <c r="M23" i="9"/>
  <c r="M24" i="9"/>
  <c r="M25" i="9"/>
  <c r="N5" i="9" l="1"/>
  <c r="Q5" i="9" s="1"/>
  <c r="Q14" i="9"/>
  <c r="Q15" i="9"/>
  <c r="Q16" i="9"/>
  <c r="Q17" i="9"/>
  <c r="Q18" i="9"/>
  <c r="Q19" i="9"/>
  <c r="Q20" i="9"/>
  <c r="Q21" i="9"/>
  <c r="Q22" i="9"/>
  <c r="Q23" i="9"/>
  <c r="Q24" i="9"/>
  <c r="Q25" i="9"/>
  <c r="O14" i="9"/>
  <c r="O15" i="9"/>
  <c r="O16" i="9"/>
  <c r="O17" i="9"/>
  <c r="O18" i="9"/>
  <c r="O19" i="9"/>
  <c r="O20" i="9"/>
  <c r="O21" i="9"/>
  <c r="O22" i="9"/>
  <c r="O23" i="9"/>
  <c r="O24" i="9"/>
  <c r="O25" i="9"/>
  <c r="K6" i="9" l="1"/>
  <c r="K7" i="9"/>
  <c r="K8" i="9"/>
  <c r="K9" i="9"/>
  <c r="K10" i="9"/>
  <c r="K11" i="9"/>
  <c r="K12" i="9"/>
  <c r="K13" i="9"/>
  <c r="J13" i="9" l="1"/>
  <c r="J12" i="9"/>
  <c r="M12" i="9" s="1"/>
  <c r="J11" i="9"/>
  <c r="M11" i="9" s="1"/>
  <c r="J10" i="9"/>
  <c r="M10" i="9" s="1"/>
  <c r="J9" i="9"/>
  <c r="M9" i="9" s="1"/>
  <c r="J8" i="9"/>
  <c r="M8" i="9" s="1"/>
  <c r="J7" i="9"/>
  <c r="M7" i="9" s="1"/>
  <c r="K5" i="9"/>
  <c r="J6" i="9" s="1"/>
  <c r="N8" i="9" l="1"/>
  <c r="N9" i="9"/>
  <c r="N10" i="9"/>
  <c r="N11" i="9"/>
  <c r="N12" i="9"/>
  <c r="N13" i="9"/>
  <c r="N14" i="9"/>
  <c r="N15" i="9"/>
  <c r="N16" i="9"/>
  <c r="N17" i="9"/>
  <c r="N18" i="9"/>
  <c r="N19" i="9"/>
  <c r="N20" i="9"/>
  <c r="N21" i="9"/>
  <c r="N22" i="9"/>
  <c r="N23" i="9"/>
  <c r="N24" i="9"/>
  <c r="N7" i="9"/>
  <c r="N25" i="9"/>
  <c r="N27" i="9"/>
  <c r="N6" i="9"/>
  <c r="N26" i="9" l="1"/>
  <c r="J14" i="9"/>
  <c r="K14" i="9"/>
  <c r="AW1" i="6" l="1"/>
  <c r="AQ1" i="6"/>
  <c r="AK1" i="6"/>
  <c r="H6" i="12" l="1"/>
  <c r="G13" i="12"/>
  <c r="C8" i="12" l="1"/>
  <c r="C9" i="12"/>
  <c r="C10" i="12"/>
  <c r="C11" i="12"/>
  <c r="C12" i="12"/>
  <c r="C13" i="12"/>
  <c r="C14" i="12"/>
  <c r="C15" i="12"/>
  <c r="C16" i="12"/>
  <c r="C17" i="12"/>
  <c r="C18" i="12"/>
  <c r="C21" i="12"/>
  <c r="C7" i="12"/>
  <c r="J6" i="12" l="1"/>
  <c r="J7" i="12" l="1"/>
  <c r="H7" i="12"/>
  <c r="V5" i="6" l="1"/>
  <c r="J15" i="9"/>
  <c r="J16" i="9"/>
  <c r="J17" i="9"/>
  <c r="J18" i="9"/>
  <c r="J19" i="9"/>
  <c r="J20" i="9"/>
  <c r="J21" i="9"/>
  <c r="J22" i="9"/>
  <c r="J23" i="9"/>
  <c r="J24" i="9"/>
  <c r="J25" i="9"/>
  <c r="K15" i="9"/>
  <c r="K16" i="9"/>
  <c r="K17" i="9"/>
  <c r="K18" i="9"/>
  <c r="K19" i="9"/>
  <c r="K20" i="9"/>
  <c r="K21" i="9"/>
  <c r="K22" i="9"/>
  <c r="K23" i="9"/>
  <c r="K24" i="9"/>
  <c r="K25" i="9"/>
  <c r="J26" i="9" l="1"/>
  <c r="J28" i="9" s="1"/>
  <c r="AI44" i="6"/>
  <c r="AI43" i="6"/>
  <c r="AI42" i="6"/>
  <c r="AI41" i="6"/>
  <c r="AI40" i="6"/>
  <c r="AI39" i="6"/>
  <c r="AI38" i="6"/>
  <c r="AI37" i="6"/>
  <c r="AI36" i="6"/>
  <c r="AI35" i="6"/>
  <c r="AI34" i="6"/>
  <c r="AI33" i="6"/>
  <c r="AI32" i="6"/>
  <c r="AI31" i="6"/>
  <c r="AI30" i="6"/>
  <c r="AI29" i="6"/>
  <c r="AI28" i="6"/>
  <c r="AI27" i="6"/>
  <c r="AI26" i="6"/>
  <c r="AE13" i="6" l="1"/>
  <c r="AE14" i="6"/>
  <c r="AE15" i="6"/>
  <c r="AE16" i="6"/>
  <c r="AE23" i="6"/>
  <c r="P26" i="9"/>
  <c r="AG23" i="6"/>
  <c r="AA23" i="6"/>
  <c r="V23" i="6"/>
  <c r="T23" i="6"/>
  <c r="S23" i="6"/>
  <c r="AG22" i="6"/>
  <c r="AA22" i="6"/>
  <c r="X22" i="6"/>
  <c r="V22" i="6"/>
  <c r="T22" i="6"/>
  <c r="AG21" i="6"/>
  <c r="AA21" i="6"/>
  <c r="X21" i="6"/>
  <c r="V21" i="6"/>
  <c r="T21" i="6"/>
  <c r="AG20" i="6"/>
  <c r="AA20" i="6"/>
  <c r="X20" i="6"/>
  <c r="V20" i="6"/>
  <c r="T20" i="6"/>
  <c r="AG19" i="6"/>
  <c r="AA19" i="6"/>
  <c r="X19" i="6"/>
  <c r="V19" i="6"/>
  <c r="T19" i="6"/>
  <c r="AJ18" i="6"/>
  <c r="AI18" i="6"/>
  <c r="AG18" i="6"/>
  <c r="AC18" i="6"/>
  <c r="AA18" i="6"/>
  <c r="X18" i="6"/>
  <c r="V18" i="6"/>
  <c r="T18" i="6"/>
  <c r="AG17" i="6"/>
  <c r="AA17" i="6"/>
  <c r="X17" i="6"/>
  <c r="V17" i="6"/>
  <c r="T17" i="6"/>
  <c r="AJ16" i="6"/>
  <c r="AI16" i="6"/>
  <c r="AG16" i="6"/>
  <c r="AC16" i="6"/>
  <c r="AA16" i="6"/>
  <c r="X16" i="6"/>
  <c r="V16" i="6"/>
  <c r="T16" i="6"/>
  <c r="AJ15" i="6"/>
  <c r="AI15" i="6"/>
  <c r="AG15" i="6"/>
  <c r="AC15" i="6"/>
  <c r="AA15" i="6"/>
  <c r="X15" i="6"/>
  <c r="V15" i="6"/>
  <c r="T15" i="6"/>
  <c r="AJ14" i="6"/>
  <c r="AI14" i="6"/>
  <c r="AG14" i="6"/>
  <c r="AC14" i="6"/>
  <c r="AA14" i="6"/>
  <c r="X14" i="6"/>
  <c r="V14" i="6"/>
  <c r="T14" i="6"/>
  <c r="AJ13" i="6"/>
  <c r="AI13" i="6"/>
  <c r="AG13" i="6"/>
  <c r="AC13" i="6"/>
  <c r="AA13" i="6"/>
  <c r="X13" i="6"/>
  <c r="V13" i="6"/>
  <c r="T13" i="6"/>
  <c r="AG12" i="6"/>
  <c r="AC12" i="6"/>
  <c r="AA12" i="6"/>
  <c r="X12" i="6"/>
  <c r="V12" i="6"/>
  <c r="T12" i="6"/>
  <c r="AG11" i="6"/>
  <c r="AA11" i="6"/>
  <c r="X11" i="6"/>
  <c r="V11" i="6"/>
  <c r="T11" i="6"/>
  <c r="AG10" i="6"/>
  <c r="AA10" i="6"/>
  <c r="X10" i="6"/>
  <c r="V10" i="6"/>
  <c r="T10" i="6"/>
  <c r="AG9" i="6"/>
  <c r="AA9" i="6"/>
  <c r="X9" i="6"/>
  <c r="V9" i="6"/>
  <c r="T9" i="6"/>
  <c r="AG8" i="6"/>
  <c r="AA8" i="6"/>
  <c r="V8" i="6"/>
  <c r="T8" i="6"/>
  <c r="AG7" i="6"/>
  <c r="AA7" i="6"/>
  <c r="V7" i="6"/>
  <c r="T7" i="6"/>
  <c r="AG6" i="6"/>
  <c r="AA6" i="6"/>
  <c r="V6" i="6"/>
  <c r="T6" i="6"/>
  <c r="AG5" i="6"/>
  <c r="AA5" i="6"/>
  <c r="T5" i="6"/>
  <c r="AA4" i="6"/>
  <c r="V4" i="6"/>
  <c r="T4" i="6"/>
  <c r="AG4" i="6"/>
  <c r="AC23" i="6" l="1"/>
  <c r="AE18" i="6"/>
  <c r="AJ23" i="6"/>
  <c r="AI23" i="6"/>
  <c r="S22" i="6"/>
  <c r="S19" i="6"/>
  <c r="S20" i="6"/>
  <c r="S21" i="6"/>
  <c r="S5" i="6"/>
  <c r="S6" i="6"/>
  <c r="S7" i="6"/>
  <c r="S8" i="6"/>
  <c r="S9" i="6"/>
  <c r="S10" i="6"/>
  <c r="S11" i="6"/>
  <c r="S12" i="6"/>
  <c r="S13" i="6"/>
  <c r="S14" i="6"/>
  <c r="S15" i="6"/>
  <c r="S16" i="6"/>
  <c r="S17" i="6"/>
  <c r="S18" i="6"/>
  <c r="AC4" i="6" l="1"/>
  <c r="AE4" i="6"/>
  <c r="AC5" i="6"/>
  <c r="AE5" i="6" l="1"/>
  <c r="M6" i="9" l="1"/>
  <c r="Q6" i="9" s="1"/>
  <c r="Q7" i="9" s="1"/>
  <c r="AE1" i="6"/>
  <c r="Y1" i="6"/>
  <c r="S1" i="6"/>
  <c r="AC21" i="6" l="1"/>
  <c r="AC20" i="6"/>
  <c r="AC19" i="6"/>
  <c r="AC17" i="6"/>
  <c r="Q8" i="9"/>
  <c r="Q9" i="9" s="1"/>
  <c r="Q10" i="9" l="1"/>
  <c r="AE12" i="6"/>
  <c r="AC7" i="6"/>
  <c r="AC22" i="6"/>
  <c r="AC6" i="6"/>
  <c r="AC9" i="6"/>
  <c r="AC10" i="6"/>
  <c r="AC11" i="6"/>
  <c r="AC8" i="6"/>
  <c r="Q11" i="9" l="1"/>
  <c r="Q12" i="9" s="1"/>
  <c r="Q13" i="9" s="1"/>
  <c r="AE7" i="6"/>
  <c r="AE6" i="6"/>
  <c r="M26" i="9"/>
  <c r="AE8" i="6"/>
  <c r="I12" i="8"/>
  <c r="E7" i="8"/>
  <c r="N28" i="9" l="1"/>
  <c r="AE9" i="6"/>
  <c r="AI12" i="6"/>
  <c r="C27" i="7"/>
  <c r="O5" i="9" l="1"/>
  <c r="O6" i="9" s="1"/>
  <c r="O7" i="9" s="1"/>
  <c r="O8" i="9" s="1"/>
  <c r="O9" i="9" s="1"/>
  <c r="O10" i="9" s="1"/>
  <c r="O11" i="9" s="1"/>
  <c r="O12" i="9" s="1"/>
  <c r="O13" i="9" s="1"/>
  <c r="C15" i="7"/>
  <c r="AE10" i="6"/>
  <c r="C24" i="7" l="1"/>
  <c r="C25" i="7" s="1"/>
  <c r="C20" i="7"/>
  <c r="AI4" i="6"/>
  <c r="AI6" i="6"/>
  <c r="AI5" i="6"/>
  <c r="AI7" i="6"/>
  <c r="AE11" i="6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AI8" i="6" l="1"/>
  <c r="F52" i="8"/>
  <c r="E20" i="8"/>
  <c r="F20" i="8"/>
  <c r="E27" i="8"/>
  <c r="F27" i="8"/>
  <c r="F38" i="8"/>
  <c r="E62" i="8"/>
  <c r="F62" i="8"/>
  <c r="E52" i="8"/>
  <c r="E38" i="8"/>
  <c r="AE17" i="6" l="1"/>
  <c r="AI9" i="6"/>
  <c r="AE19" i="6"/>
  <c r="H6" i="8"/>
  <c r="I9" i="8" s="1"/>
  <c r="AI10" i="6" l="1"/>
  <c r="AE20" i="6" l="1"/>
  <c r="AE21" i="6"/>
  <c r="AI11" i="6"/>
  <c r="AI17" i="6" l="1"/>
  <c r="AE22" i="6"/>
  <c r="AI19" i="6" l="1"/>
  <c r="AJ17" i="6"/>
  <c r="AI20" i="6" l="1"/>
  <c r="AJ19" i="6"/>
  <c r="AI22" i="6" l="1"/>
  <c r="AI21" i="6"/>
  <c r="AJ20" i="6"/>
  <c r="AJ21" i="6" l="1"/>
  <c r="AJ22" i="6" l="1"/>
  <c r="AJ12" i="6"/>
  <c r="AJ4" i="6"/>
  <c r="AJ5" i="6" l="1"/>
  <c r="AJ6" i="6" l="1"/>
  <c r="AJ7" i="6"/>
  <c r="AJ8" i="6" l="1"/>
  <c r="AJ9" i="6" l="1"/>
  <c r="AJ11" i="6" l="1"/>
  <c r="AJ10" i="6"/>
  <c r="C16" i="7"/>
  <c r="Q5" i="6" s="1"/>
</calcChain>
</file>

<file path=xl/sharedStrings.xml><?xml version="1.0" encoding="utf-8"?>
<sst xmlns="http://schemas.openxmlformats.org/spreadsheetml/2006/main" count="722" uniqueCount="595">
  <si>
    <t>MISSION DATA CARD</t>
  </si>
  <si>
    <t>MISSION BRIEF</t>
  </si>
  <si>
    <t>WAYPOINTS</t>
  </si>
  <si>
    <t>WP</t>
  </si>
  <si>
    <t>BIG PICTURE</t>
  </si>
  <si>
    <t>TIGER</t>
  </si>
  <si>
    <t>JOKER</t>
  </si>
  <si>
    <t>BINGO</t>
  </si>
  <si>
    <t>TOTAL</t>
  </si>
  <si>
    <t>TARGET</t>
  </si>
  <si>
    <t>IP</t>
  </si>
  <si>
    <t>HOLD RIGHT TURNS</t>
  </si>
  <si>
    <t>HOLD LEFT TURNS</t>
  </si>
  <si>
    <t>WAYPOINT</t>
  </si>
  <si>
    <t>Z - DIVE</t>
  </si>
  <si>
    <t>LAUNCH &amp; RECOVERY</t>
  </si>
  <si>
    <t>SECTION 1</t>
  </si>
  <si>
    <t>SECTION 2</t>
  </si>
  <si>
    <t>SECTION 3</t>
  </si>
  <si>
    <t>SECTION 4</t>
  </si>
  <si>
    <t>TEXT BOX</t>
  </si>
  <si>
    <t>ROUTE LINE</t>
  </si>
  <si>
    <t>PACKAGE COMMS</t>
  </si>
  <si>
    <t>OVERVIEW</t>
  </si>
  <si>
    <t>Date</t>
  </si>
  <si>
    <t>Mission Type</t>
  </si>
  <si>
    <t>Fuel</t>
  </si>
  <si>
    <t>Objective</t>
  </si>
  <si>
    <t>Notes</t>
  </si>
  <si>
    <t>Agency</t>
  </si>
  <si>
    <t>Freq</t>
  </si>
  <si>
    <t>Task</t>
  </si>
  <si>
    <t>Mission Codewords</t>
  </si>
  <si>
    <t>Phase</t>
  </si>
  <si>
    <t>Name</t>
  </si>
  <si>
    <t>Pilot</t>
  </si>
  <si>
    <t>Loadout</t>
  </si>
  <si>
    <t>Dist</t>
  </si>
  <si>
    <t>Alt</t>
  </si>
  <si>
    <t>WEATHER</t>
  </si>
  <si>
    <t>SUPPORT</t>
  </si>
  <si>
    <t>Twr</t>
  </si>
  <si>
    <t>Rwy</t>
  </si>
  <si>
    <t>App/Dep</t>
  </si>
  <si>
    <t>Dep</t>
  </si>
  <si>
    <t>Arr</t>
  </si>
  <si>
    <t>Divert</t>
  </si>
  <si>
    <t>SOP Reserve</t>
  </si>
  <si>
    <t>Max Distance</t>
  </si>
  <si>
    <t>lbs</t>
  </si>
  <si>
    <t>BINGO profile</t>
  </si>
  <si>
    <t>Egress rejoin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</si>
  <si>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</si>
  <si>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</si>
  <si>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</si>
  <si>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</si>
  <si>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</si>
  <si>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</si>
  <si>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</si>
  <si>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</si>
  <si>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</si>
  <si>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</si>
  <si>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</si>
  <si>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</si>
  <si>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</si>
  <si>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</si>
  <si>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</si>
  <si>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</si>
  <si>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</si>
  <si>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</si>
  <si>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</si>
  <si>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</si>
  <si>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</si>
  <si>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</si>
  <si>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</si>
  <si>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</si>
  <si>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</si>
  <si>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</si>
  <si>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</si>
  <si>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</si>
  <si>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</si>
  <si>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</si>
  <si>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</si>
  <si>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</si>
  <si>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</si>
  <si>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</si>
  <si>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</si>
  <si>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</si>
  <si>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</si>
  <si>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</si>
  <si>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</si>
  <si>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</si>
  <si>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</si>
  <si>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</si>
  <si>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</si>
  <si>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</si>
  <si>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</si>
  <si>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</si>
  <si>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</si>
  <si>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</si>
  <si>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</si>
  <si>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</si>
  <si>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</si>
  <si>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</si>
  <si>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</si>
  <si>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</si>
  <si>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</si>
  <si>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</si>
  <si>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</si>
  <si>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</si>
  <si>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</si>
  <si>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AAR</t>
  </si>
  <si>
    <t>Eqpt Weight inc fuel</t>
  </si>
  <si>
    <t>Max Weight</t>
  </si>
  <si>
    <t>lbs/10nm 6.5 AOA 16.5k-17.5k ft MSL</t>
  </si>
  <si>
    <t>Btn</t>
  </si>
  <si>
    <t>Tcn</t>
  </si>
  <si>
    <t>Fuel Taken</t>
  </si>
  <si>
    <t>Excess</t>
  </si>
  <si>
    <t>TACTICAL COMM PLAN</t>
  </si>
  <si>
    <t>Aircraft</t>
  </si>
  <si>
    <t>Callsign</t>
  </si>
  <si>
    <t>lbs loaded</t>
  </si>
  <si>
    <t>Commit Time</t>
  </si>
  <si>
    <t>TCN</t>
  </si>
  <si>
    <t>MFR</t>
  </si>
  <si>
    <t>EFR</t>
  </si>
  <si>
    <t>Interval</t>
  </si>
  <si>
    <t>WEASEL 2</t>
  </si>
  <si>
    <t>PUSH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</si>
  <si>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</si>
  <si>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</si>
  <si>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</si>
  <si>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</si>
  <si>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</si>
  <si>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</si>
  <si>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</si>
  <si>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1600ft</t>
  </si>
  <si>
    <t>6600ft</t>
  </si>
  <si>
    <t>26000ft</t>
  </si>
  <si>
    <t>YOMO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</si>
  <si>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</si>
  <si>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</si>
  <si>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</si>
  <si>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</si>
  <si>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</si>
  <si>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</si>
  <si>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</si>
  <si>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</si>
  <si>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</si>
  <si>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LANDSHARK</t>
  </si>
  <si>
    <t>PKG CDR</t>
  </si>
  <si>
    <t>SNAPPER 1</t>
  </si>
  <si>
    <t>SKATE 1</t>
  </si>
  <si>
    <t>CLOSE ESCORT</t>
  </si>
  <si>
    <t>FIGHTER SWEEP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</si>
  <si>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</si>
  <si>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</si>
  <si>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</si>
  <si>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</si>
  <si>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</si>
  <si>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</si>
  <si>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</si>
  <si>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</si>
  <si>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</si>
  <si>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</si>
  <si>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</si>
  <si>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</si>
  <si>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</si>
  <si>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</si>
  <si>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</si>
  <si>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</si>
  <si>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</si>
  <si>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</si>
  <si>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</si>
  <si>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</si>
  <si>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</si>
  <si>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</si>
  <si>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</si>
  <si>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</si>
  <si>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</si>
  <si>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</si>
  <si>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</si>
  <si>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</si>
  <si>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</si>
  <si>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</si>
  <si>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</si>
  <si>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</si>
  <si>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</si>
  <si>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</si>
  <si>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</si>
  <si>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</si>
  <si>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</si>
  <si>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</si>
  <si>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</si>
  <si>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</si>
  <si>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</si>
  <si>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</si>
  <si>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</si>
  <si>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</si>
  <si>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</si>
  <si>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</si>
  <si>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</si>
  <si>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</si>
  <si>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</si>
  <si>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</si>
  <si>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</si>
  <si>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FLIGHTS/CALLSIGNS</t>
  </si>
  <si>
    <t>REFUEL</t>
  </si>
  <si>
    <t>Refuelling Required</t>
  </si>
  <si>
    <t>Refuelling Taken</t>
  </si>
  <si>
    <t>Climb</t>
  </si>
  <si>
    <t>Rejoin</t>
  </si>
  <si>
    <t>LEG FUEL</t>
  </si>
  <si>
    <t>Z - POP</t>
  </si>
  <si>
    <t>BASE</t>
  </si>
  <si>
    <t>Total + SOP Reserve</t>
  </si>
  <si>
    <t>NM</t>
  </si>
  <si>
    <t>INTERVAL</t>
  </si>
  <si>
    <t>POP-UP ATTACK</t>
  </si>
  <si>
    <t>MATRIX</t>
  </si>
  <si>
    <t>SHANK 2</t>
  </si>
  <si>
    <t>AI</t>
  </si>
  <si>
    <t>SHANK 1</t>
  </si>
  <si>
    <t>N</t>
  </si>
  <si>
    <t>E</t>
  </si>
  <si>
    <t>Coordinates</t>
  </si>
  <si>
    <t>COORDINATES</t>
  </si>
  <si>
    <t>LAS</t>
  </si>
  <si>
    <t>BULLET 1</t>
  </si>
  <si>
    <t>BULLET 2</t>
  </si>
  <si>
    <t>NIKEL 1</t>
  </si>
  <si>
    <t>NIKEL 2</t>
  </si>
  <si>
    <t>STONE 1</t>
  </si>
  <si>
    <t>STONE 2</t>
  </si>
  <si>
    <t>FIST 1</t>
  </si>
  <si>
    <t>DEAD</t>
  </si>
  <si>
    <t>ROLEX</t>
  </si>
  <si>
    <t>HOLDING</t>
  </si>
  <si>
    <t>OFF STATION</t>
  </si>
  <si>
    <t>OFF TARGET</t>
  </si>
  <si>
    <t>MSN SUCCESS</t>
  </si>
  <si>
    <t>RTB</t>
  </si>
  <si>
    <t>CHL</t>
  </si>
  <si>
    <t>FREQ</t>
  </si>
  <si>
    <t>DESC</t>
  </si>
  <si>
    <t>CLR</t>
  </si>
  <si>
    <t>LL DEC/SEC CONVERSION</t>
  </si>
  <si>
    <t>minutes</t>
  </si>
  <si>
    <t>YARDSTICK</t>
  </si>
  <si>
    <t>LEAD</t>
  </si>
  <si>
    <t>WING</t>
  </si>
  <si>
    <t>TACP</t>
  </si>
  <si>
    <t>BROADSWORD</t>
  </si>
  <si>
    <t>SHOWTIME</t>
  </si>
  <si>
    <t>MAGIC</t>
  </si>
  <si>
    <t>TOS</t>
  </si>
  <si>
    <t>ETD</t>
  </si>
  <si>
    <t>FEV</t>
  </si>
  <si>
    <t>TOS FUEL</t>
  </si>
  <si>
    <t>Excess time</t>
  </si>
  <si>
    <t>Paste blue shaded data from CF export into blue shaded area below.</t>
  </si>
  <si>
    <t>WP1 Leg Fuel includes fuel for Launch, Climb and Rejoin</t>
  </si>
  <si>
    <t>Total Flight Time</t>
  </si>
  <si>
    <t>Yellow cells are calculated. Do not alter.</t>
  </si>
  <si>
    <t>White cells can be edited.</t>
  </si>
  <si>
    <t>HOOKER</t>
  </si>
  <si>
    <t>FAD</t>
  </si>
  <si>
    <t>FAC(A)</t>
  </si>
  <si>
    <t>N24:15.433 E054:32.050</t>
  </si>
  <si>
    <t>lbs @ Initial</t>
  </si>
  <si>
    <t>SHOOTER 1</t>
  </si>
  <si>
    <t>SHOOTER 11</t>
  </si>
  <si>
    <t>SHOOTER 13</t>
  </si>
  <si>
    <t>SHOOTER 12</t>
  </si>
  <si>
    <t>SHOOTER 14</t>
  </si>
  <si>
    <t>MISTY 11</t>
  </si>
  <si>
    <t>SHOOTER 22</t>
  </si>
  <si>
    <t>SHOOTER 21</t>
  </si>
  <si>
    <t>SHOOTER 23</t>
  </si>
  <si>
    <t>SHOOTER 24</t>
  </si>
  <si>
    <t>MISTY 12</t>
  </si>
  <si>
    <t>MISTY 13</t>
  </si>
  <si>
    <t>MISTY 14</t>
  </si>
  <si>
    <t>VIPER 11</t>
  </si>
  <si>
    <t>VIPER 12</t>
  </si>
  <si>
    <t>VIPER 13</t>
  </si>
  <si>
    <t>VIPER 14</t>
  </si>
  <si>
    <t>SHOOTER 2</t>
  </si>
  <si>
    <t>GND</t>
  </si>
  <si>
    <t>TWR</t>
  </si>
  <si>
    <t>APP</t>
  </si>
  <si>
    <t>ffph</t>
  </si>
  <si>
    <t>Takeoff</t>
  </si>
  <si>
    <t>Flight</t>
  </si>
  <si>
    <t>Al Dhafra</t>
  </si>
  <si>
    <t>96X</t>
  </si>
  <si>
    <t>55FS PRESETS</t>
  </si>
  <si>
    <t>nm from Recovery</t>
  </si>
  <si>
    <t>Fuel (external) (max = 5006 lb)</t>
  </si>
  <si>
    <t>55FS</t>
  </si>
  <si>
    <t>(CAS = 8400, TAC = 9600, REC = 5400)</t>
  </si>
  <si>
    <t>V1</t>
  </si>
  <si>
    <t>52</t>
  </si>
  <si>
    <t>L39</t>
  </si>
  <si>
    <t>31R</t>
  </si>
  <si>
    <t>U2</t>
  </si>
  <si>
    <t>U3</t>
  </si>
  <si>
    <t>51Y</t>
  </si>
  <si>
    <t>114Y</t>
  </si>
  <si>
    <t>Flight Time</t>
  </si>
  <si>
    <t>Hdg</t>
  </si>
  <si>
    <t>344.025</t>
  </si>
  <si>
    <t>SMC1</t>
  </si>
  <si>
    <t>SOF</t>
  </si>
  <si>
    <t>Shooter Ops</t>
  </si>
  <si>
    <t>U1</t>
  </si>
  <si>
    <t>CAS/Mach</t>
  </si>
  <si>
    <t>367.575</t>
  </si>
  <si>
    <t>Taxi</t>
  </si>
  <si>
    <t>T/O</t>
  </si>
  <si>
    <t>CBU97</t>
  </si>
  <si>
    <t>N/A</t>
  </si>
  <si>
    <t>Jade 06</t>
  </si>
  <si>
    <t>CTAF GROUND</t>
  </si>
  <si>
    <t>Jade 07</t>
  </si>
  <si>
    <t>CTAF TOWER</t>
  </si>
  <si>
    <t>Jade 08</t>
  </si>
  <si>
    <t>APP/DEP</t>
  </si>
  <si>
    <t>Jade 09</t>
  </si>
  <si>
    <t>RANGE CTRL</t>
  </si>
  <si>
    <t>Jade 10</t>
  </si>
  <si>
    <t>TKR1</t>
  </si>
  <si>
    <t>VF-2</t>
  </si>
  <si>
    <t>Topaz 01</t>
  </si>
  <si>
    <t>TKR2</t>
  </si>
  <si>
    <t>Topaz 02</t>
  </si>
  <si>
    <t>Beige 03</t>
  </si>
  <si>
    <t>HMLA</t>
  </si>
  <si>
    <t>Amber 01</t>
  </si>
  <si>
    <t>FAD 1</t>
  </si>
  <si>
    <t>Bone 01</t>
  </si>
  <si>
    <t>Amber 02</t>
  </si>
  <si>
    <t>FAD 2</t>
  </si>
  <si>
    <t>Bone 02</t>
  </si>
  <si>
    <t>VFA-25</t>
  </si>
  <si>
    <t>Sapphire 01</t>
  </si>
  <si>
    <t>Grape 01</t>
  </si>
  <si>
    <t>Sapphire 02</t>
  </si>
  <si>
    <t>AMC1</t>
  </si>
  <si>
    <t>Platinum 01</t>
  </si>
  <si>
    <t>Jade 01</t>
  </si>
  <si>
    <t>TAD1</t>
  </si>
  <si>
    <t>Onyx 01</t>
  </si>
  <si>
    <t>Jade 02</t>
  </si>
  <si>
    <t>TAD2</t>
  </si>
  <si>
    <t>Onyx 02</t>
  </si>
  <si>
    <t>VMFA-251</t>
  </si>
  <si>
    <t>Emerald 06</t>
  </si>
  <si>
    <t>SCAR 1</t>
  </si>
  <si>
    <t>Scarlet 01</t>
  </si>
  <si>
    <t>Emerald 07</t>
  </si>
  <si>
    <t>266.375</t>
  </si>
  <si>
    <t>SCAR 2</t>
  </si>
  <si>
    <t>Scarlet 02</t>
  </si>
  <si>
    <t>VMA-231</t>
  </si>
  <si>
    <t>Emerald 01</t>
  </si>
  <si>
    <t>Pearl 01</t>
  </si>
  <si>
    <t>Emerald 02</t>
  </si>
  <si>
    <t>OPEN</t>
  </si>
  <si>
    <t>MARSHALL</t>
  </si>
  <si>
    <t>480FS</t>
  </si>
  <si>
    <t>Sapphire 06</t>
  </si>
  <si>
    <t>Delivery</t>
  </si>
  <si>
    <t>Weapons [WPN]</t>
  </si>
  <si>
    <t>GBU12</t>
  </si>
  <si>
    <t>GBU10</t>
  </si>
  <si>
    <t>CBU82</t>
  </si>
  <si>
    <t>Safe Escape Manoeuvre (SEM)</t>
  </si>
  <si>
    <t>CLM</t>
  </si>
  <si>
    <t>Climbing Safe Escape</t>
  </si>
  <si>
    <t>TSEM</t>
  </si>
  <si>
    <t>Turning Safe Escape</t>
  </si>
  <si>
    <t>[IMAGE]</t>
  </si>
  <si>
    <t>EFF CRUS 6000 - ATTACK 9000</t>
  </si>
  <si>
    <t>VLD</t>
  </si>
  <si>
    <t>DB</t>
  </si>
  <si>
    <t>HARB</t>
  </si>
  <si>
    <t>HADB</t>
  </si>
  <si>
    <t>Visual Level Delivery</t>
  </si>
  <si>
    <t>Dive Bomb</t>
  </si>
  <si>
    <t>High Alititude Release Bomb</t>
  </si>
  <si>
    <t>High Alititude Dive Bomb</t>
  </si>
  <si>
    <t>LAT</t>
  </si>
  <si>
    <t>Low Altitude Toss</t>
  </si>
  <si>
    <t>STRF</t>
  </si>
  <si>
    <t>Strafe</t>
  </si>
  <si>
    <t>Dive Angle</t>
  </si>
  <si>
    <t>MAP Distance</t>
  </si>
  <si>
    <t>Release Speed (KTAS)</t>
  </si>
  <si>
    <t>GS</t>
  </si>
  <si>
    <t>Climb Angle</t>
  </si>
  <si>
    <t>Tracking Time (seconds)</t>
  </si>
  <si>
    <t>Tracking Distance (ft)</t>
  </si>
  <si>
    <t>Angle Off</t>
  </si>
  <si>
    <t>Aim Off Distance</t>
  </si>
  <si>
    <t>Bomb Range (FT ref 34-1-2)</t>
  </si>
  <si>
    <t>Vertical Tracking Distance (FT)</t>
  </si>
  <si>
    <t>Recommended Angle Off</t>
  </si>
  <si>
    <t>Track Point Alt</t>
  </si>
  <si>
    <t>Apex Alt (3-3.5G roll-in)</t>
  </si>
  <si>
    <t>Pull-Down Alt</t>
  </si>
  <si>
    <t>Pop-to-Pull-Down Distance</t>
  </si>
  <si>
    <t>Release Height (FT AGL)</t>
  </si>
  <si>
    <t>Turn Radius</t>
  </si>
  <si>
    <t>46</t>
  </si>
  <si>
    <t>ROUTE</t>
  </si>
  <si>
    <t>Spd</t>
  </si>
  <si>
    <t>Heading</t>
  </si>
  <si>
    <t>420</t>
  </si>
  <si>
    <t>IFF</t>
  </si>
  <si>
    <t>5511</t>
  </si>
  <si>
    <t>5512</t>
  </si>
  <si>
    <t>Step</t>
  </si>
  <si>
    <t>Dec to Sec</t>
  </si>
  <si>
    <t>Sec to Dec</t>
  </si>
  <si>
    <t>137.950</t>
  </si>
  <si>
    <t>MiG-23</t>
  </si>
  <si>
    <t>SA-6 / 19.2 / 26,000</t>
  </si>
  <si>
    <t>SA-19 / 2 / 10,000</t>
  </si>
  <si>
    <t>Known Threats - Type/Range/Alt</t>
  </si>
  <si>
    <t>SA-2 / 25 / 80,000</t>
  </si>
  <si>
    <t>SA-8 / 7.5 / 21,000</t>
  </si>
  <si>
    <t>1.5 A</t>
  </si>
  <si>
    <t>1511</t>
  </si>
  <si>
    <t>1512</t>
  </si>
  <si>
    <t>1513</t>
  </si>
  <si>
    <t>1514</t>
  </si>
  <si>
    <t>147.950</t>
  </si>
  <si>
    <r>
      <t>55</t>
    </r>
    <r>
      <rPr>
        <b/>
        <vertAlign val="superscript"/>
        <sz val="12"/>
        <color rgb="FF000000"/>
        <rFont val="Times New Roman"/>
        <family val="1"/>
      </rPr>
      <t>TH</t>
    </r>
    <r>
      <rPr>
        <b/>
        <sz val="12"/>
        <color rgb="FF000000"/>
        <rFont val="Times New Roman"/>
        <family val="1"/>
      </rPr>
      <t xml:space="preserve"> FW SCLs (REF 35 FW- PACAFI21-202)</t>
    </r>
  </si>
  <si>
    <t>ID</t>
  </si>
  <si>
    <t>SCL</t>
  </si>
  <si>
    <t>Clear Text</t>
  </si>
  <si>
    <t>Remarks</t>
  </si>
  <si>
    <t>2A88CX3AX1WX2</t>
  </si>
  <si>
    <t xml:space="preserve">2 AGM88C 3 AIM-120 1 AIM-9 2 Tanks </t>
  </si>
  <si>
    <t>2A88BX3AX1WX2</t>
  </si>
  <si>
    <t xml:space="preserve">2 AGM88B 3 AIM-120 1 AIM-9 2 Tanks </t>
  </si>
  <si>
    <t>2A88CBX3AX1WX2</t>
  </si>
  <si>
    <t xml:space="preserve">1 AGM88C 1 AGM88B 3 AIM120 1 AIM-9 2 Tanks </t>
  </si>
  <si>
    <t>1A881A653A1W2</t>
  </si>
  <si>
    <t xml:space="preserve">1 AGM88C 1 AGM65G 3 AIM120 1 AIM-9 2 Tanks </t>
  </si>
  <si>
    <t xml:space="preserve">1 AGM-88 1 AGM-65 3 AIM-120 1 AIM-9 2 Tanks </t>
  </si>
  <si>
    <t>4A88CX3AX1W</t>
  </si>
  <si>
    <t xml:space="preserve">4 AGM88C 3 AIM-120 1 AIM-9 </t>
  </si>
  <si>
    <t>2AX2WX2</t>
  </si>
  <si>
    <t xml:space="preserve">2 AIM-120 2 AIM-9 2 Tanks </t>
  </si>
  <si>
    <t>2AX2WX1</t>
  </si>
  <si>
    <t xml:space="preserve">2 AIM-120 2 AIM-9 1 Tank </t>
  </si>
  <si>
    <t>6AX2</t>
  </si>
  <si>
    <t xml:space="preserve">6 AIM-120 2 Tanks </t>
  </si>
  <si>
    <t>6AX1</t>
  </si>
  <si>
    <t xml:space="preserve">6 AIM-120 1 Tank </t>
  </si>
  <si>
    <t>4AX2WX2</t>
  </si>
  <si>
    <t xml:space="preserve">4 AIM-120 2 AIM-9 2 Tanks </t>
  </si>
  <si>
    <t>4AX2WX1</t>
  </si>
  <si>
    <t xml:space="preserve">4 AIM-120 2 Aim-9 1 Tank </t>
  </si>
  <si>
    <t>4AX2</t>
  </si>
  <si>
    <t xml:space="preserve">4 AIM-120 2 Tanks </t>
  </si>
  <si>
    <t>4AX1</t>
  </si>
  <si>
    <t xml:space="preserve">4 AIM-120 1 Tank </t>
  </si>
  <si>
    <t>4WX2</t>
  </si>
  <si>
    <t xml:space="preserve">4 AIM-9 2 Tanks </t>
  </si>
  <si>
    <t>2A65DX3AX1WX2</t>
  </si>
  <si>
    <t xml:space="preserve">2 AGM-65D 3 AIM-120 1 AIM-9 2 Tanks </t>
  </si>
  <si>
    <t>2A65GX3AX1WX2</t>
  </si>
  <si>
    <t xml:space="preserve">2 AGM-65G 3 AIM-120 1 AIM-9 2 Tanks </t>
  </si>
  <si>
    <t>4C97X3AX1WX2</t>
  </si>
  <si>
    <t xml:space="preserve">4 CBU-97 3 AIM-120 1 AIM-9 2 Tanks </t>
  </si>
  <si>
    <t>2C97X3AX1WX2</t>
  </si>
  <si>
    <t xml:space="preserve">2 CBU-97 3 AIM-120 1 AIM-9 2 Tanks </t>
  </si>
  <si>
    <t>4C87X3AX1WX2</t>
  </si>
  <si>
    <t xml:space="preserve">4 CBU-87 3 AIM-120 1 AIM-9 2 Tanks </t>
  </si>
  <si>
    <t>2C87X3AX1WX2</t>
  </si>
  <si>
    <t xml:space="preserve">2 CBU-87 3 AIM-120 1 AIM-9 2 Tanks </t>
  </si>
  <si>
    <t>4C89X3AX1WX2</t>
  </si>
  <si>
    <t xml:space="preserve">4 CBU-89 3 AIM-120 1 AIM-9 2 Tanks </t>
  </si>
  <si>
    <t>2C89X3AX1WX2</t>
  </si>
  <si>
    <t xml:space="preserve">2 CBU-89 3 AIM-120 1 AIM-9 2 Tanks </t>
  </si>
  <si>
    <t>4C71X3AX1WX2</t>
  </si>
  <si>
    <t xml:space="preserve">4 CBU-71 3 AIM-120 1 AIM-9 2 Tanks </t>
  </si>
  <si>
    <t>2C71X3AX1WX2</t>
  </si>
  <si>
    <t xml:space="preserve">2 CBU-71 3 AIM-120 1 AIM-9 2 Tanks </t>
  </si>
  <si>
    <t>2M84X3AX1WX2</t>
  </si>
  <si>
    <t xml:space="preserve">2 MK-84 3 AIM-120 1 AIM-9 2 Tanks </t>
  </si>
  <si>
    <t>2M84AX3AX1WX2</t>
  </si>
  <si>
    <t xml:space="preserve">2 MK-84AIR 3 AIM-120 1 AIM-9 2 Tanks </t>
  </si>
  <si>
    <t>2M84X3AX1W</t>
  </si>
  <si>
    <t xml:space="preserve">2 MK-84 3 AIM-120 1 AIM-9 </t>
  </si>
  <si>
    <t>4M84AX3AX1W</t>
  </si>
  <si>
    <t xml:space="preserve">4 MK-84AIR 3 AIM-120 1 AIM-9 </t>
  </si>
  <si>
    <t>4M84X1AX1W</t>
  </si>
  <si>
    <t xml:space="preserve">4 MK-84 1 AIM-120 1 AIM-9 </t>
  </si>
  <si>
    <t>4M84AX1AX1W</t>
  </si>
  <si>
    <t xml:space="preserve">4 MK-84AIR 1 AIM-120 1 AIM-9 </t>
  </si>
  <si>
    <t>6M82X3AX1WX2</t>
  </si>
  <si>
    <t>6 MK-82 3 AIM-120 1 AIM-9 2 Tanks</t>
  </si>
  <si>
    <t>6M82AX3AX1WX2</t>
  </si>
  <si>
    <t xml:space="preserve">6 MK82 AIR 3 AIM-120 1 AIM-9 2 Tanks </t>
  </si>
  <si>
    <t>12M82X3AX1W</t>
  </si>
  <si>
    <t xml:space="preserve">12 MK-82 3 AIM-120 1 Aim-9 </t>
  </si>
  <si>
    <t>12M82AX3AX1W</t>
  </si>
  <si>
    <t xml:space="preserve">12 MK-82AIR 3 AIM-120 1 AIM-9 </t>
  </si>
  <si>
    <t>6M20X3AX1WX2</t>
  </si>
  <si>
    <t xml:space="preserve">6 MK-20 3 AIM-120 1 AIM-9 2 Tanks </t>
  </si>
  <si>
    <t>4M20X3AX1WX2</t>
  </si>
  <si>
    <t xml:space="preserve">4 MK-20 3 AIM-120 1 AIM-9 2 Tanks </t>
  </si>
  <si>
    <t>1M648X3AX1WX3</t>
  </si>
  <si>
    <t xml:space="preserve">1 Travel Pod 3 AIM-120 1 Aim-9 3 Tanks </t>
  </si>
  <si>
    <t>1A881M6483A1W3</t>
  </si>
  <si>
    <t xml:space="preserve">1 AGM-88 1 Travel Pod 3 AIM-120 1 AIM-9 3 Tanks </t>
  </si>
  <si>
    <t>2G31X3AX1WX2</t>
  </si>
  <si>
    <t xml:space="preserve">2 JDAMV1 3 AIM-120 1 AIM-9 2 Tanks </t>
  </si>
  <si>
    <t>2G31PX3AX1WX2</t>
  </si>
  <si>
    <t xml:space="preserve">2 JDAMV3 3 AIM-120 1 AIM-9 2 Tanks </t>
  </si>
  <si>
    <t>2C103X3AX1WX2</t>
  </si>
  <si>
    <t xml:space="preserve">2 CBU-103 3 AIM-120 1 AIM-9 2 Tanks </t>
  </si>
  <si>
    <t>2C104X3AX1WX2</t>
  </si>
  <si>
    <t xml:space="preserve">2 CBU-104 3 AIM-120 1 AIM-9 2 Tanks </t>
  </si>
  <si>
    <t>2C105X3AX1WX2</t>
  </si>
  <si>
    <t xml:space="preserve">2 CBU-105 3 AIM-120 1 AIM-9 2 Tanks </t>
  </si>
  <si>
    <t>2A154X3AX1WX2</t>
  </si>
  <si>
    <t xml:space="preserve">2 AGM-154JSOW 3 AIM-120 1 AIM-9 2 Tanks </t>
  </si>
  <si>
    <t>5AX1WX2</t>
  </si>
  <si>
    <t>5 AIM-120 1 AIM-9 2 Tanks</t>
  </si>
  <si>
    <t>2G10PX3AX1WX2</t>
  </si>
  <si>
    <t>2 GBU10P 3 AIM-120 1 AIM-9 2 Tanks BLU-109</t>
  </si>
  <si>
    <t>2G10X3AX1WX2</t>
  </si>
  <si>
    <t>2 GBU10 3 AIM-120 1 AIM-9 2 Tanks MK-84</t>
  </si>
  <si>
    <t>4G12X3AX1WX2</t>
  </si>
  <si>
    <t>4 GBU12 3 AIM-120 1 AIM-9 2 Tanks</t>
  </si>
  <si>
    <t>2G12X3AX1WX2</t>
  </si>
  <si>
    <t>2 GBU12 3 AIM-120 1 AIM-9 2 Tanks</t>
  </si>
  <si>
    <t>2G24X3AX1WX2</t>
  </si>
  <si>
    <t>2 GBU24AB 3 AIM-120 1 AIM-9 2 Tanks</t>
  </si>
  <si>
    <t>2B109X3A1XWX2</t>
  </si>
  <si>
    <t>2 BLU 109 3 AIM-120 1 Aim 9 2 Tanks</t>
  </si>
  <si>
    <t>2AX1WXQ50X2</t>
  </si>
  <si>
    <t xml:space="preserve">2 AIM-120 1 AIM-9 1 AN/ASQT-50 2 Tanks </t>
  </si>
  <si>
    <t>STD</t>
  </si>
  <si>
    <t>6B33X2AX2WX1</t>
  </si>
  <si>
    <t>6 BDU-33 2 AIM-120 2 AIM-9 1 Tank</t>
  </si>
  <si>
    <t>Training BDU 1</t>
  </si>
  <si>
    <t>6B33X2AX2W</t>
  </si>
  <si>
    <t>6 BDU-33 2 AIM-120 2 AIM-9</t>
  </si>
  <si>
    <t>Training BDU 2</t>
  </si>
  <si>
    <t>2 AIM-120 2 AIM-9 1 Tank</t>
  </si>
  <si>
    <t xml:space="preserve">Training BFM 1 </t>
  </si>
  <si>
    <t>2AX2W</t>
  </si>
  <si>
    <t>2 AIM-120 2 AIM-9</t>
  </si>
  <si>
    <t>Training BFM 2</t>
  </si>
  <si>
    <t>NOTES:</t>
  </si>
  <si>
    <r>
      <t>1.</t>
    </r>
    <r>
      <rPr>
        <sz val="7"/>
        <color rgb="FF000000"/>
        <rFont val="Times New Roman"/>
        <family val="1"/>
      </rPr>
      <t xml:space="preserve">     </t>
    </r>
    <r>
      <rPr>
        <sz val="12"/>
        <color rgb="FF000000"/>
        <rFont val="Times New Roman"/>
        <family val="1"/>
      </rPr>
      <t>When carrying PGMs, configuration will include LITENING targeting pod.</t>
    </r>
  </si>
  <si>
    <t>OMAM</t>
  </si>
  <si>
    <t>N24:16.215 E053:51.680</t>
  </si>
  <si>
    <t>269°</t>
  </si>
  <si>
    <t>15.0 M</t>
  </si>
  <si>
    <t>N24:21.880 E053:38.335</t>
  </si>
  <si>
    <t>293°</t>
  </si>
  <si>
    <t>N24:17.927 E053:34.357</t>
  </si>
  <si>
    <t>220°</t>
  </si>
  <si>
    <t>TGT</t>
  </si>
  <si>
    <t>N24:11.350 E053:42.433</t>
  </si>
  <si>
    <t>130°</t>
  </si>
  <si>
    <t>083°</t>
  </si>
  <si>
    <t>ATTACKS</t>
  </si>
  <si>
    <t>H</t>
  </si>
  <si>
    <t>H+10</t>
  </si>
  <si>
    <t>H+15</t>
  </si>
  <si>
    <t>20 OCT 2020</t>
  </si>
  <si>
    <t>RANGE YG77
N24°11.350 E053°42.433</t>
  </si>
  <si>
    <t>YG77 Range Control Local: 251.100 AM
DMPI A - YG77 WEST N24°11.317 E053°41.417
DMPI B - YG77 EAST N24°12.283 E053°42.417</t>
  </si>
  <si>
    <t>RANGE</t>
  </si>
  <si>
    <t>U5</t>
  </si>
  <si>
    <t xml:space="preserve">TEXACO 2-1 </t>
  </si>
  <si>
    <t>U6</t>
  </si>
  <si>
    <t>106Y</t>
  </si>
  <si>
    <t>YH-BN</t>
  </si>
  <si>
    <t>AL MINHAD</t>
  </si>
  <si>
    <t>27</t>
  </si>
  <si>
    <t>99X</t>
  </si>
  <si>
    <t>TRG</t>
  </si>
  <si>
    <t>TG1101</t>
  </si>
  <si>
    <t>0.5 A</t>
  </si>
  <si>
    <t>1.0 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</si>
</sst>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7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  <numFmt numFmtId="169" formatCode="hh\+mm\+ss"/>
  </numFmts>
  <fonts count="44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sz val="14"/>
      <name val="Arial Narrow"/>
      <family val="2"/>
    </font>
    <font>
      <sz val="12"/>
      <color rgb="FF000000"/>
      <name val="Arial Narrow"/>
      <family val="2"/>
    </font>
    <font>
      <sz val="13"/>
      <color rgb="FF000000"/>
      <name val="Arial Narrow"/>
      <family val="2"/>
    </font>
    <font>
      <b/>
      <sz val="11"/>
      <color theme="0"/>
      <name val="Calibri"/>
      <family val="2"/>
    </font>
    <font>
      <b/>
      <sz val="12"/>
      <color rgb="FF000000"/>
      <name val="Arial Narrow"/>
      <family val="2"/>
    </font>
    <font>
      <b/>
      <sz val="18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rgb="FF000000"/>
      <name val="Calibri"/>
      <family val="2"/>
    </font>
    <font>
      <sz val="18"/>
      <color rgb="FF000000"/>
      <name val="Arial Narrow"/>
      <family val="2"/>
    </font>
    <font>
      <sz val="20"/>
      <color rgb="FF000000"/>
      <name val="Arial Narrow"/>
      <family val="2"/>
    </font>
    <font>
      <sz val="24"/>
      <color rgb="FF000000"/>
      <name val="Arial Narrow"/>
      <family val="2"/>
    </font>
    <font>
      <u/>
      <sz val="11"/>
      <color rgb="FF000000"/>
      <name val="Calibri"/>
      <family val="2"/>
    </font>
    <font>
      <b/>
      <sz val="14"/>
      <name val="Arial Narrow"/>
      <family val="2"/>
    </font>
    <font>
      <b/>
      <sz val="12"/>
      <color rgb="FF000000"/>
      <name val="Times New Roman"/>
      <family val="1"/>
    </font>
    <font>
      <b/>
      <vertAlign val="superscript"/>
      <sz val="12"/>
      <color rgb="FF000000"/>
      <name val="Times New Roman"/>
      <family val="1"/>
    </font>
    <font>
      <b/>
      <sz val="12"/>
      <color rgb="FFFFFFFF"/>
      <name val="Times New Roman"/>
      <family val="1"/>
    </font>
    <font>
      <sz val="12"/>
      <color rgb="FF000000"/>
      <name val="Times New Roman"/>
      <family val="1"/>
    </font>
    <font>
      <sz val="12"/>
      <color rgb="FF000000"/>
      <name val="Arial"/>
      <family val="2"/>
    </font>
    <font>
      <b/>
      <i/>
      <sz val="12"/>
      <color rgb="FF000000"/>
      <name val="Times New Roman"/>
      <family val="1"/>
    </font>
    <font>
      <sz val="7"/>
      <color rgb="FF000000"/>
      <name val="Times New Roman"/>
      <family val="1"/>
    </font>
  </fonts>
  <fills count="12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0000"/>
        <bgColor indexed="64"/>
      </patternFill>
    </fill>
  </fills>
  <borders count="54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9">
    <xf numFmtId="0" fontId="0" fillId="0" borderId="0"/>
    <xf numFmtId="43" fontId="5" fillId="0" borderId="0" applyFont="0" applyFill="0" applyBorder="0" applyAlignment="0" applyProtection="0"/>
    <xf numFmtId="0" fontId="3" fillId="0" borderId="1"/>
    <xf numFmtId="0" fontId="9" fillId="0" borderId="1" applyNumberFormat="0" applyFill="0" applyBorder="0" applyAlignment="0" applyProtection="0"/>
    <xf numFmtId="9" fontId="3" fillId="0" borderId="1" applyFont="0" applyFill="0" applyBorder="0" applyAlignment="0" applyProtection="0"/>
    <xf numFmtId="9" fontId="5" fillId="0" borderId="0" applyFont="0" applyFill="0" applyBorder="0" applyAlignment="0" applyProtection="0"/>
    <xf numFmtId="0" fontId="2" fillId="0" borderId="1"/>
    <xf numFmtId="0" fontId="1" fillId="0" borderId="1"/>
    <xf numFmtId="0" fontId="4" fillId="0" borderId="1"/>
  </cellStyleXfs>
  <cellXfs count="529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4" fillId="0" borderId="0" xfId="0" applyNumberFormat="1" applyFont="1" applyAlignment="1"/>
    <xf numFmtId="0" fontId="0" fillId="0" borderId="0" xfId="0" applyFont="1" applyAlignment="1">
      <alignment horizontal="center"/>
    </xf>
    <xf numFmtId="0" fontId="4" fillId="0" borderId="0" xfId="0" applyFont="1" applyAlignment="1">
      <alignment horizontal="right"/>
    </xf>
    <xf numFmtId="0" fontId="7" fillId="0" borderId="0" xfId="0" applyFont="1" applyAlignment="1"/>
    <xf numFmtId="0" fontId="3" fillId="0" borderId="1" xfId="2"/>
    <xf numFmtId="0" fontId="8" fillId="0" borderId="1" xfId="2" applyFont="1" applyAlignment="1">
      <alignment vertical="center"/>
    </xf>
    <xf numFmtId="0" fontId="3" fillId="0" borderId="1" xfId="2" applyAlignment="1">
      <alignment vertical="center"/>
    </xf>
    <xf numFmtId="0" fontId="9" fillId="0" borderId="1" xfId="3"/>
    <xf numFmtId="0" fontId="11" fillId="0" borderId="1" xfId="2" applyFont="1" applyAlignment="1">
      <alignment vertical="center"/>
    </xf>
    <xf numFmtId="0" fontId="3" fillId="0" borderId="1" xfId="2" applyAlignment="1">
      <alignment horizontal="center" vertical="center"/>
    </xf>
    <xf numFmtId="0" fontId="6" fillId="0" borderId="1" xfId="2" applyFont="1"/>
    <xf numFmtId="0" fontId="12" fillId="0" borderId="26" xfId="2" applyFont="1" applyBorder="1" applyAlignment="1">
      <alignment horizontal="center" vertical="center"/>
    </xf>
    <xf numFmtId="0" fontId="3" fillId="3" borderId="28" xfId="2" applyFill="1" applyBorder="1" applyProtection="1">
      <protection locked="0"/>
    </xf>
    <xf numFmtId="0" fontId="3" fillId="0" borderId="22" xfId="2" applyBorder="1"/>
    <xf numFmtId="0" fontId="12" fillId="7" borderId="1" xfId="2" applyFont="1" applyFill="1"/>
    <xf numFmtId="0" fontId="3" fillId="7" borderId="1" xfId="2" applyFill="1"/>
    <xf numFmtId="9" fontId="0" fillId="0" borderId="1" xfId="4" applyFont="1"/>
    <xf numFmtId="0" fontId="12" fillId="0" borderId="1" xfId="2" applyFont="1" applyFill="1"/>
    <xf numFmtId="0" fontId="3" fillId="0" borderId="1" xfId="2" applyFill="1"/>
    <xf numFmtId="0" fontId="3" fillId="0" borderId="1" xfId="2" applyFill="1" applyBorder="1"/>
    <xf numFmtId="0" fontId="3" fillId="0" borderId="1" xfId="2" applyFill="1" applyBorder="1" applyAlignment="1">
      <alignment vertical="center"/>
    </xf>
    <xf numFmtId="0" fontId="3" fillId="0" borderId="1" xfId="2" applyBorder="1"/>
    <xf numFmtId="0" fontId="3" fillId="0" borderId="1" xfId="2" applyBorder="1" applyAlignment="1">
      <alignment vertical="center" wrapText="1"/>
    </xf>
    <xf numFmtId="0" fontId="6" fillId="0" borderId="1" xfId="2" applyFont="1" applyAlignment="1">
      <alignment vertical="center"/>
    </xf>
    <xf numFmtId="0" fontId="12" fillId="0" borderId="1" xfId="2" applyFont="1" applyBorder="1" applyAlignment="1">
      <alignment wrapText="1"/>
    </xf>
    <xf numFmtId="0" fontId="9" fillId="0" borderId="1" xfId="3" applyBorder="1" applyAlignment="1" applyProtection="1">
      <alignment horizontal="center" vertical="center"/>
      <protection locked="0"/>
    </xf>
    <xf numFmtId="0" fontId="8" fillId="0" borderId="1" xfId="2" applyFont="1" applyFill="1" applyBorder="1" applyAlignment="1">
      <alignment horizontal="center" vertical="center"/>
    </xf>
    <xf numFmtId="0" fontId="13" fillId="0" borderId="1" xfId="2" applyFont="1" applyFill="1" applyBorder="1" applyAlignment="1">
      <alignment horizontal="center"/>
    </xf>
    <xf numFmtId="9" fontId="13" fillId="0" borderId="1" xfId="2" applyNumberFormat="1" applyFont="1" applyFill="1" applyBorder="1" applyAlignment="1">
      <alignment horizontal="center"/>
    </xf>
    <xf numFmtId="0" fontId="3" fillId="0" borderId="1" xfId="2" applyFill="1" applyBorder="1" applyAlignment="1">
      <alignment vertical="center" wrapText="1"/>
    </xf>
    <xf numFmtId="0" fontId="8" fillId="3" borderId="38" xfId="2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9" fontId="3" fillId="0" borderId="1" xfId="5" applyFont="1" applyFill="1" applyBorder="1"/>
    <xf numFmtId="0" fontId="4" fillId="0" borderId="0" xfId="0" applyFont="1" applyAlignment="1">
      <alignment horizontal="left"/>
    </xf>
    <xf numFmtId="0" fontId="16" fillId="0" borderId="27" xfId="2" applyFont="1" applyFill="1" applyBorder="1" applyAlignment="1">
      <alignment horizontal="center"/>
    </xf>
    <xf numFmtId="0" fontId="4" fillId="0" borderId="0" xfId="0" applyFont="1" applyAlignment="1"/>
    <xf numFmtId="43" fontId="0" fillId="0" borderId="0" xfId="0" applyNumberFormat="1" applyFont="1" applyAlignment="1"/>
    <xf numFmtId="0" fontId="22" fillId="0" borderId="1" xfId="0" applyFont="1" applyFill="1" applyBorder="1" applyAlignment="1" applyProtection="1">
      <alignment vertical="center"/>
      <protection locked="0"/>
    </xf>
    <xf numFmtId="0" fontId="3" fillId="3" borderId="28" xfId="2" applyNumberFormat="1" applyFill="1" applyBorder="1" applyProtection="1">
      <protection locked="0"/>
    </xf>
    <xf numFmtId="0" fontId="16" fillId="6" borderId="27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3" fillId="0" borderId="40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7" fillId="0" borderId="0" xfId="0" applyFont="1" applyAlignment="1">
      <alignment horizontal="right"/>
    </xf>
    <xf numFmtId="49" fontId="18" fillId="0" borderId="14" xfId="0" applyNumberFormat="1" applyFont="1" applyBorder="1" applyAlignment="1" applyProtection="1">
      <alignment horizontal="center" vertical="center"/>
      <protection locked="0"/>
    </xf>
    <xf numFmtId="49" fontId="18" fillId="2" borderId="11" xfId="0" applyNumberFormat="1" applyFont="1" applyFill="1" applyBorder="1" applyAlignment="1" applyProtection="1">
      <alignment horizontal="center" vertical="center"/>
      <protection locked="0"/>
    </xf>
    <xf numFmtId="49" fontId="18" fillId="0" borderId="11" xfId="0" applyNumberFormat="1" applyFont="1" applyBorder="1" applyAlignment="1" applyProtection="1">
      <alignment horizontal="center" vertical="center"/>
      <protection locked="0"/>
    </xf>
    <xf numFmtId="49" fontId="18" fillId="0" borderId="13" xfId="0" applyNumberFormat="1" applyFont="1" applyBorder="1" applyAlignment="1" applyProtection="1">
      <alignment horizontal="center" vertical="center"/>
      <protection locked="0"/>
    </xf>
    <xf numFmtId="49" fontId="18" fillId="2" borderId="14" xfId="0" applyNumberFormat="1" applyFont="1" applyFill="1" applyBorder="1" applyAlignment="1" applyProtection="1">
      <alignment horizontal="center" vertical="center"/>
      <protection locked="0"/>
    </xf>
    <xf numFmtId="49" fontId="18" fillId="0" borderId="11" xfId="0" applyNumberFormat="1" applyFont="1" applyFill="1" applyBorder="1" applyAlignment="1" applyProtection="1">
      <alignment horizontal="center" vertical="center"/>
      <protection locked="0"/>
    </xf>
    <xf numFmtId="0" fontId="19" fillId="0" borderId="0" xfId="0" applyFont="1" applyAlignment="1" applyProtection="1">
      <protection locked="0"/>
    </xf>
    <xf numFmtId="0" fontId="4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0" fontId="18" fillId="5" borderId="2" xfId="0" applyFont="1" applyFill="1" applyBorder="1" applyAlignment="1" applyProtection="1">
      <alignment horizontal="center" vertical="center"/>
      <protection locked="0"/>
    </xf>
    <xf numFmtId="0" fontId="18" fillId="0" borderId="0" xfId="0" applyFont="1" applyAlignment="1" applyProtection="1">
      <alignment horizontal="center"/>
      <protection locked="0"/>
    </xf>
    <xf numFmtId="0" fontId="18" fillId="0" borderId="0" xfId="0" applyFont="1" applyAlignment="1" applyProtection="1"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0" xfId="0" applyFont="1" applyAlignment="1" applyProtection="1">
      <alignment horizontal="right"/>
      <protection locked="0"/>
    </xf>
    <xf numFmtId="165" fontId="18" fillId="0" borderId="1" xfId="0" applyNumberFormat="1" applyFont="1" applyFill="1" applyBorder="1" applyAlignment="1" applyProtection="1">
      <alignment horizontal="center"/>
    </xf>
    <xf numFmtId="165" fontId="18" fillId="0" borderId="0" xfId="0" applyNumberFormat="1" applyFont="1" applyAlignment="1" applyProtection="1">
      <alignment horizontal="center"/>
      <protection locked="0"/>
    </xf>
    <xf numFmtId="0" fontId="18" fillId="0" borderId="0" xfId="0" applyFont="1" applyAlignment="1" applyProtection="1">
      <alignment horizontal="left"/>
      <protection locked="0"/>
    </xf>
    <xf numFmtId="0" fontId="18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0" fontId="7" fillId="0" borderId="0" xfId="0" applyFont="1" applyAlignment="1">
      <alignment horizontal="center"/>
    </xf>
    <xf numFmtId="0" fontId="4" fillId="0" borderId="0" xfId="0" quotePrefix="1" applyFont="1" applyAlignment="1">
      <alignment horizontal="center"/>
    </xf>
    <xf numFmtId="0" fontId="4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8" fillId="0" borderId="9" xfId="0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4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43" xfId="0" applyFont="1" applyFill="1" applyBorder="1" applyAlignment="1">
      <alignment horizontal="center" vertical="center"/>
    </xf>
    <xf numFmtId="0" fontId="4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167" fontId="18" fillId="0" borderId="0" xfId="0" applyNumberFormat="1" applyFont="1" applyAlignment="1" applyProtection="1">
      <protection locked="0"/>
    </xf>
    <xf numFmtId="49" fontId="18" fillId="2" borderId="11" xfId="0" applyNumberFormat="1" applyFont="1" applyFill="1" applyBorder="1" applyAlignment="1" applyProtection="1">
      <alignment horizontal="center" vertical="center"/>
      <protection locked="0"/>
    </xf>
    <xf numFmtId="49" fontId="18" fillId="0" borderId="13" xfId="0" applyNumberFormat="1" applyFont="1" applyBorder="1" applyAlignment="1" applyProtection="1">
      <alignment horizontal="center" vertical="center"/>
      <protection locked="0"/>
    </xf>
    <xf numFmtId="49" fontId="18" fillId="0" borderId="11" xfId="0" applyNumberFormat="1" applyFont="1" applyFill="1" applyBorder="1" applyAlignment="1" applyProtection="1">
      <alignment horizontal="center" vertical="center"/>
      <protection locked="0"/>
    </xf>
    <xf numFmtId="49" fontId="18" fillId="2" borderId="14" xfId="0" applyNumberFormat="1" applyFont="1" applyFill="1" applyBorder="1" applyAlignment="1" applyProtection="1">
      <alignment horizontal="center" vertical="center"/>
      <protection locked="0"/>
    </xf>
    <xf numFmtId="1" fontId="0" fillId="6" borderId="2" xfId="0" applyNumberFormat="1" applyFont="1" applyFill="1" applyBorder="1" applyAlignment="1">
      <alignment horizontal="center"/>
    </xf>
    <xf numFmtId="0" fontId="4" fillId="5" borderId="2" xfId="0" applyFont="1" applyFill="1" applyBorder="1" applyAlignment="1">
      <alignment horizontal="center"/>
    </xf>
    <xf numFmtId="164" fontId="4" fillId="0" borderId="0" xfId="0" applyNumberFormat="1" applyFont="1" applyAlignment="1"/>
    <xf numFmtId="0" fontId="0" fillId="0" borderId="1" xfId="0" applyFont="1" applyFill="1" applyBorder="1" applyAlignment="1"/>
    <xf numFmtId="0" fontId="4" fillId="0" borderId="1" xfId="0" applyFont="1" applyFill="1" applyBorder="1" applyAlignment="1"/>
    <xf numFmtId="1" fontId="0" fillId="6" borderId="3" xfId="0" applyNumberFormat="1" applyFont="1" applyFill="1" applyBorder="1" applyAlignment="1">
      <alignment horizontal="center"/>
    </xf>
    <xf numFmtId="0" fontId="0" fillId="2" borderId="2" xfId="0" applyFont="1" applyFill="1" applyBorder="1" applyAlignment="1">
      <alignment horizontal="center"/>
    </xf>
    <xf numFmtId="0" fontId="4" fillId="0" borderId="1" xfId="0" applyFont="1" applyBorder="1" applyAlignment="1">
      <alignment horizontal="right"/>
    </xf>
    <xf numFmtId="1" fontId="0" fillId="2" borderId="2" xfId="0" applyNumberFormat="1" applyFont="1" applyFill="1" applyBorder="1" applyAlignment="1">
      <alignment horizontal="center"/>
    </xf>
    <xf numFmtId="168" fontId="0" fillId="6" borderId="3" xfId="0" applyNumberFormat="1" applyFont="1" applyFill="1" applyBorder="1" applyAlignment="1">
      <alignment horizontal="center"/>
    </xf>
    <xf numFmtId="168" fontId="0" fillId="6" borderId="2" xfId="0" applyNumberFormat="1" applyFont="1" applyFill="1" applyBorder="1" applyAlignment="1">
      <alignment horizontal="center"/>
    </xf>
    <xf numFmtId="0" fontId="25" fillId="0" borderId="17" xfId="0" applyNumberFormat="1" applyFont="1" applyBorder="1" applyAlignment="1" applyProtection="1">
      <alignment horizontal="center" vertical="center"/>
    </xf>
    <xf numFmtId="0" fontId="25" fillId="2" borderId="17" xfId="0" applyNumberFormat="1" applyFont="1" applyFill="1" applyBorder="1" applyAlignment="1" applyProtection="1">
      <alignment horizontal="center" vertical="center"/>
    </xf>
    <xf numFmtId="0" fontId="25" fillId="0" borderId="15" xfId="0" applyNumberFormat="1" applyFont="1" applyBorder="1" applyAlignment="1" applyProtection="1">
      <alignment horizontal="center" vertical="center"/>
    </xf>
    <xf numFmtId="0" fontId="25" fillId="0" borderId="11" xfId="0" applyNumberFormat="1" applyFont="1" applyBorder="1" applyAlignment="1" applyProtection="1">
      <alignment horizontal="center" vertical="center"/>
    </xf>
    <xf numFmtId="0" fontId="25" fillId="2" borderId="11" xfId="0" applyNumberFormat="1" applyFont="1" applyFill="1" applyBorder="1" applyAlignment="1" applyProtection="1">
      <alignment horizontal="center" vertical="center"/>
    </xf>
    <xf numFmtId="0" fontId="25" fillId="0" borderId="13" xfId="0" applyNumberFormat="1" applyFont="1" applyBorder="1" applyAlignment="1" applyProtection="1">
      <alignment horizontal="center" vertical="center"/>
    </xf>
    <xf numFmtId="0" fontId="25" fillId="2" borderId="41" xfId="0" applyNumberFormat="1" applyFont="1" applyFill="1" applyBorder="1" applyAlignment="1" applyProtection="1">
      <alignment horizontal="center" vertical="center"/>
    </xf>
    <xf numFmtId="0" fontId="3" fillId="7" borderId="1" xfId="2" applyNumberFormat="1" applyFill="1"/>
    <xf numFmtId="0" fontId="0" fillId="2" borderId="2" xfId="0" applyNumberFormat="1" applyFont="1" applyFill="1" applyBorder="1" applyAlignment="1" applyProtection="1">
      <alignment horizontal="center"/>
      <protection locked="0"/>
    </xf>
    <xf numFmtId="0" fontId="7" fillId="2" borderId="2" xfId="0" applyNumberFormat="1" applyFont="1" applyFill="1" applyBorder="1" applyAlignment="1" applyProtection="1">
      <protection locked="0"/>
    </xf>
    <xf numFmtId="49" fontId="18" fillId="5" borderId="2" xfId="0" applyNumberFormat="1" applyFont="1" applyFill="1" applyBorder="1" applyAlignment="1" applyProtection="1">
      <alignment horizontal="center" vertical="center"/>
    </xf>
    <xf numFmtId="49" fontId="18" fillId="5" borderId="3" xfId="0" applyNumberFormat="1" applyFont="1" applyFill="1" applyBorder="1" applyAlignment="1" applyProtection="1">
      <alignment horizontal="center" vertical="center"/>
    </xf>
    <xf numFmtId="49" fontId="18" fillId="5" borderId="10" xfId="0" applyNumberFormat="1" applyFont="1" applyFill="1" applyBorder="1" applyAlignment="1" applyProtection="1">
      <alignment horizontal="center" vertical="center"/>
    </xf>
    <xf numFmtId="49" fontId="18" fillId="5" borderId="2" xfId="0" applyNumberFormat="1" applyFont="1" applyFill="1" applyBorder="1" applyAlignment="1" applyProtection="1">
      <alignment vertical="center"/>
    </xf>
    <xf numFmtId="164" fontId="4" fillId="6" borderId="2" xfId="0" applyNumberFormat="1" applyFont="1" applyFill="1" applyBorder="1" applyAlignment="1" applyProtection="1"/>
    <xf numFmtId="164" fontId="0" fillId="6" borderId="2" xfId="0" applyNumberFormat="1" applyFont="1" applyFill="1" applyBorder="1" applyAlignment="1" applyProtection="1"/>
    <xf numFmtId="164" fontId="0" fillId="6" borderId="2" xfId="1" applyNumberFormat="1" applyFont="1" applyFill="1" applyBorder="1" applyAlignment="1" applyProtection="1"/>
    <xf numFmtId="164" fontId="15" fillId="6" borderId="2" xfId="0" applyNumberFormat="1" applyFont="1" applyFill="1" applyBorder="1" applyAlignment="1" applyProtection="1"/>
    <xf numFmtId="0" fontId="0" fillId="0" borderId="2" xfId="0" applyNumberFormat="1" applyFont="1" applyFill="1" applyBorder="1" applyAlignment="1">
      <alignment horizontal="center" vertical="center"/>
    </xf>
    <xf numFmtId="0" fontId="0" fillId="6" borderId="2" xfId="0" applyNumberFormat="1" applyFont="1" applyFill="1" applyBorder="1" applyAlignment="1">
      <alignment horizontal="center" vertical="center"/>
    </xf>
    <xf numFmtId="0" fontId="24" fillId="0" borderId="0" xfId="0" applyFont="1" applyAlignment="1" applyProtection="1">
      <alignment horizontal="left"/>
      <protection locked="0"/>
    </xf>
    <xf numFmtId="1" fontId="18" fillId="7" borderId="43" xfId="0" applyNumberFormat="1" applyFont="1" applyFill="1" applyBorder="1" applyAlignment="1" applyProtection="1">
      <alignment horizontal="center"/>
    </xf>
    <xf numFmtId="1" fontId="18" fillId="7" borderId="2" xfId="0" applyNumberFormat="1" applyFont="1" applyFill="1" applyBorder="1" applyAlignment="1" applyProtection="1">
      <alignment horizontal="center"/>
    </xf>
    <xf numFmtId="21" fontId="18" fillId="7" borderId="13" xfId="0" applyNumberFormat="1" applyFont="1" applyFill="1" applyBorder="1" applyAlignment="1" applyProtection="1">
      <alignment horizontal="center" vertical="center"/>
      <protection locked="0"/>
    </xf>
    <xf numFmtId="21" fontId="18" fillId="7" borderId="11" xfId="0" applyNumberFormat="1" applyFont="1" applyFill="1" applyBorder="1" applyAlignment="1" applyProtection="1">
      <alignment horizontal="center" vertical="center"/>
      <protection locked="0"/>
    </xf>
    <xf numFmtId="0" fontId="18" fillId="7" borderId="13" xfId="0" applyFont="1" applyFill="1" applyBorder="1" applyAlignment="1" applyProtection="1">
      <alignment horizontal="center" vertical="center"/>
      <protection locked="0"/>
    </xf>
    <xf numFmtId="21" fontId="18" fillId="7" borderId="11" xfId="0" applyNumberFormat="1" applyFont="1" applyFill="1" applyBorder="1" applyAlignment="1" applyProtection="1">
      <alignment horizontal="center"/>
      <protection locked="0"/>
    </xf>
    <xf numFmtId="0" fontId="18" fillId="7" borderId="11" xfId="0" applyFont="1" applyFill="1" applyBorder="1" applyAlignment="1" applyProtection="1">
      <alignment horizontal="center"/>
      <protection locked="0"/>
    </xf>
    <xf numFmtId="0" fontId="18" fillId="10" borderId="11" xfId="0" applyFont="1" applyFill="1" applyBorder="1" applyAlignment="1" applyProtection="1">
      <alignment horizontal="center"/>
      <protection locked="0"/>
    </xf>
    <xf numFmtId="0" fontId="18" fillId="7" borderId="13" xfId="0" applyFont="1" applyFill="1" applyBorder="1" applyAlignment="1" applyProtection="1">
      <alignment horizontal="center"/>
    </xf>
    <xf numFmtId="1" fontId="18" fillId="7" borderId="13" xfId="0" applyNumberFormat="1" applyFont="1" applyFill="1" applyBorder="1" applyAlignment="1" applyProtection="1">
      <alignment horizontal="center"/>
    </xf>
    <xf numFmtId="0" fontId="18" fillId="7" borderId="11" xfId="0" applyFont="1" applyFill="1" applyBorder="1" applyAlignment="1" applyProtection="1">
      <alignment horizontal="center"/>
    </xf>
    <xf numFmtId="1" fontId="18" fillId="7" borderId="11" xfId="0" applyNumberFormat="1" applyFont="1" applyFill="1" applyBorder="1" applyAlignment="1" applyProtection="1">
      <alignment horizontal="center"/>
    </xf>
    <xf numFmtId="1" fontId="18" fillId="7" borderId="14" xfId="0" applyNumberFormat="1" applyFont="1" applyFill="1" applyBorder="1" applyAlignment="1" applyProtection="1">
      <alignment horizontal="center"/>
    </xf>
    <xf numFmtId="0" fontId="24" fillId="0" borderId="0" xfId="0" applyFont="1" applyAlignment="1" applyProtection="1">
      <protection locked="0"/>
    </xf>
    <xf numFmtId="169" fontId="18" fillId="7" borderId="2" xfId="0" applyNumberFormat="1" applyFont="1" applyFill="1" applyBorder="1" applyAlignment="1" applyProtection="1">
      <alignment horizontal="center"/>
    </xf>
    <xf numFmtId="21" fontId="18" fillId="7" borderId="14" xfId="0" applyNumberFormat="1" applyFont="1" applyFill="1" applyBorder="1" applyAlignment="1" applyProtection="1">
      <alignment horizontal="center" vertical="center"/>
      <protection locked="0"/>
    </xf>
    <xf numFmtId="0" fontId="18" fillId="0" borderId="5" xfId="0" applyFont="1" applyFill="1" applyBorder="1" applyAlignment="1" applyProtection="1">
      <alignment horizontal="right"/>
    </xf>
    <xf numFmtId="0" fontId="18" fillId="7" borderId="14" xfId="0" applyFont="1" applyFill="1" applyBorder="1" applyAlignment="1" applyProtection="1">
      <alignment horizontal="center"/>
      <protection locked="0"/>
    </xf>
    <xf numFmtId="0" fontId="18" fillId="9" borderId="13" xfId="0" applyFont="1" applyFill="1" applyBorder="1" applyAlignment="1" applyProtection="1">
      <alignment horizontal="center" vertical="center"/>
      <protection locked="0"/>
    </xf>
    <xf numFmtId="21" fontId="18" fillId="9" borderId="13" xfId="0" applyNumberFormat="1" applyFont="1" applyFill="1" applyBorder="1" applyAlignment="1" applyProtection="1">
      <alignment horizontal="center" vertical="center"/>
      <protection locked="0"/>
    </xf>
    <xf numFmtId="0" fontId="18" fillId="0" borderId="0" xfId="0" applyFont="1" applyFill="1" applyAlignment="1" applyProtection="1">
      <alignment horizontal="center" vertical="center"/>
      <protection locked="0"/>
    </xf>
    <xf numFmtId="0" fontId="33" fillId="0" borderId="0" xfId="0" applyFont="1" applyFill="1" applyAlignment="1" applyProtection="1">
      <alignment horizontal="left" vertical="center"/>
      <protection locked="0"/>
    </xf>
    <xf numFmtId="0" fontId="18" fillId="10" borderId="13" xfId="0" applyFont="1" applyFill="1" applyBorder="1" applyAlignment="1" applyProtection="1">
      <alignment horizontal="center"/>
      <protection locked="0"/>
    </xf>
    <xf numFmtId="0" fontId="23" fillId="10" borderId="11" xfId="0" applyFont="1" applyFill="1" applyBorder="1" applyAlignment="1" applyProtection="1">
      <alignment horizontal="center"/>
      <protection locked="0"/>
    </xf>
    <xf numFmtId="0" fontId="23" fillId="10" borderId="14" xfId="0" applyFont="1" applyFill="1" applyBorder="1" applyAlignment="1" applyProtection="1">
      <alignment horizontal="center"/>
      <protection locked="0"/>
    </xf>
    <xf numFmtId="0" fontId="18" fillId="0" borderId="0" xfId="0" applyFont="1" applyAlignment="1" applyProtection="1">
      <alignment horizontal="center" vertical="center"/>
      <protection locked="0"/>
    </xf>
    <xf numFmtId="0" fontId="18" fillId="0" borderId="0" xfId="0" applyFont="1" applyAlignment="1" applyProtection="1">
      <alignment vertical="center"/>
      <protection locked="0"/>
    </xf>
    <xf numFmtId="0" fontId="18" fillId="0" borderId="0" xfId="0" applyFont="1" applyFill="1" applyAlignment="1" applyProtection="1">
      <alignment vertical="center"/>
      <protection locked="0"/>
    </xf>
    <xf numFmtId="0" fontId="32" fillId="0" borderId="0" xfId="0" applyFont="1" applyAlignment="1" applyProtection="1">
      <alignment horizontal="left" vertical="center"/>
      <protection locked="0"/>
    </xf>
    <xf numFmtId="0" fontId="34" fillId="0" borderId="0" xfId="0" applyFont="1" applyAlignment="1" applyProtection="1">
      <alignment horizontal="left" vertical="center"/>
      <protection locked="0"/>
    </xf>
    <xf numFmtId="0" fontId="18" fillId="9" borderId="15" xfId="0" applyFont="1" applyFill="1" applyBorder="1" applyAlignment="1" applyProtection="1">
      <alignment horizontal="left" vertical="center"/>
      <protection locked="0"/>
    </xf>
    <xf numFmtId="0" fontId="18" fillId="9" borderId="15" xfId="0" applyFont="1" applyFill="1" applyBorder="1" applyAlignment="1" applyProtection="1">
      <alignment horizontal="center" vertical="center"/>
      <protection locked="0"/>
    </xf>
    <xf numFmtId="169" fontId="18" fillId="9" borderId="13" xfId="0" applyNumberFormat="1" applyFont="1" applyFill="1" applyBorder="1" applyAlignment="1" applyProtection="1">
      <alignment horizontal="center" vertical="center"/>
      <protection locked="0"/>
    </xf>
    <xf numFmtId="0" fontId="18" fillId="9" borderId="11" xfId="0" applyFont="1" applyFill="1" applyBorder="1" applyAlignment="1" applyProtection="1">
      <alignment horizontal="center" vertical="center"/>
      <protection locked="0"/>
    </xf>
    <xf numFmtId="0" fontId="18" fillId="9" borderId="17" xfId="0" applyNumberFormat="1" applyFont="1" applyFill="1" applyBorder="1" applyAlignment="1" applyProtection="1">
      <alignment horizontal="left" vertical="center"/>
    </xf>
    <xf numFmtId="0" fontId="18" fillId="9" borderId="17" xfId="0" applyNumberFormat="1" applyFont="1" applyFill="1" applyBorder="1" applyAlignment="1" applyProtection="1">
      <alignment horizontal="center" vertical="center"/>
    </xf>
    <xf numFmtId="21" fontId="18" fillId="9" borderId="11" xfId="0" applyNumberFormat="1" applyFont="1" applyFill="1" applyBorder="1" applyAlignment="1" applyProtection="1">
      <alignment horizontal="center" vertical="center"/>
      <protection locked="0"/>
    </xf>
    <xf numFmtId="169" fontId="18" fillId="9" borderId="11" xfId="0" applyNumberFormat="1" applyFont="1" applyFill="1" applyBorder="1" applyAlignment="1" applyProtection="1">
      <alignment horizontal="center" vertical="center"/>
      <protection locked="0"/>
    </xf>
    <xf numFmtId="0" fontId="18" fillId="9" borderId="14" xfId="0" applyFont="1" applyFill="1" applyBorder="1" applyAlignment="1" applyProtection="1">
      <alignment horizontal="center" vertical="center"/>
      <protection locked="0"/>
    </xf>
    <xf numFmtId="0" fontId="18" fillId="9" borderId="18" xfId="0" applyNumberFormat="1" applyFont="1" applyFill="1" applyBorder="1" applyAlignment="1" applyProtection="1">
      <alignment horizontal="left" vertical="center"/>
    </xf>
    <xf numFmtId="0" fontId="18" fillId="9" borderId="18" xfId="0" applyNumberFormat="1" applyFont="1" applyFill="1" applyBorder="1" applyAlignment="1" applyProtection="1">
      <alignment horizontal="center" vertical="center"/>
    </xf>
    <xf numFmtId="169" fontId="18" fillId="9" borderId="14" xfId="0" applyNumberFormat="1" applyFont="1" applyFill="1" applyBorder="1" applyAlignment="1" applyProtection="1">
      <alignment horizontal="center" vertical="center"/>
      <protection locked="0"/>
    </xf>
    <xf numFmtId="21" fontId="18" fillId="0" borderId="0" xfId="0" applyNumberFormat="1" applyFont="1" applyAlignment="1" applyProtection="1">
      <alignment horizontal="center"/>
      <protection locked="0"/>
    </xf>
    <xf numFmtId="49" fontId="18" fillId="5" borderId="10" xfId="0" applyNumberFormat="1" applyFont="1" applyFill="1" applyBorder="1" applyAlignment="1" applyProtection="1">
      <alignment horizontal="center" vertical="center"/>
    </xf>
    <xf numFmtId="49" fontId="18" fillId="0" borderId="11" xfId="0" applyNumberFormat="1" applyFont="1" applyBorder="1" applyAlignment="1" applyProtection="1">
      <alignment horizontal="center" vertical="center"/>
      <protection locked="0"/>
    </xf>
    <xf numFmtId="49" fontId="18" fillId="0" borderId="13" xfId="0" applyNumberFormat="1" applyFont="1" applyBorder="1" applyAlignment="1" applyProtection="1">
      <alignment horizontal="center" vertical="center"/>
      <protection locked="0"/>
    </xf>
    <xf numFmtId="49" fontId="18" fillId="2" borderId="11" xfId="0" applyNumberFormat="1" applyFont="1" applyFill="1" applyBorder="1" applyAlignment="1" applyProtection="1">
      <alignment horizontal="center" vertical="center"/>
      <protection locked="0"/>
    </xf>
    <xf numFmtId="43" fontId="0" fillId="0" borderId="0" xfId="0" applyNumberFormat="1" applyFont="1" applyAlignment="1">
      <alignment horizontal="right"/>
    </xf>
    <xf numFmtId="0" fontId="7" fillId="0" borderId="1" xfId="0" applyFont="1" applyFill="1" applyBorder="1" applyAlignment="1">
      <alignment horizontal="right"/>
    </xf>
    <xf numFmtId="164" fontId="4" fillId="0" borderId="1" xfId="0" applyNumberFormat="1" applyFont="1" applyFill="1" applyBorder="1" applyAlignment="1" applyProtection="1"/>
    <xf numFmtId="164" fontId="0" fillId="0" borderId="1" xfId="0" applyNumberFormat="1" applyFont="1" applyFill="1" applyBorder="1" applyAlignment="1" applyProtection="1"/>
    <xf numFmtId="164" fontId="0" fillId="0" borderId="1" xfId="1" applyNumberFormat="1" applyFont="1" applyFill="1" applyBorder="1" applyAlignment="1" applyProtection="1"/>
    <xf numFmtId="0" fontId="2" fillId="0" borderId="1" xfId="6"/>
    <xf numFmtId="0" fontId="2" fillId="0" borderId="1" xfId="6" applyAlignment="1">
      <alignment vertical="center"/>
    </xf>
    <xf numFmtId="49" fontId="2" fillId="0" borderId="1" xfId="6" applyNumberFormat="1" applyAlignment="1">
      <alignment horizontal="center"/>
    </xf>
    <xf numFmtId="49" fontId="2" fillId="0" borderId="1" xfId="6" applyNumberFormat="1"/>
    <xf numFmtId="49" fontId="29" fillId="8" borderId="20" xfId="2" applyNumberFormat="1" applyFont="1" applyFill="1" applyBorder="1" applyAlignment="1">
      <alignment horizontal="center" vertical="center"/>
    </xf>
    <xf numFmtId="49" fontId="29" fillId="8" borderId="9" xfId="2" applyNumberFormat="1" applyFont="1" applyFill="1" applyBorder="1" applyAlignment="1">
      <alignment horizontal="center" vertical="center"/>
    </xf>
    <xf numFmtId="49" fontId="29" fillId="8" borderId="10" xfId="2" applyNumberFormat="1" applyFont="1" applyFill="1" applyBorder="1" applyAlignment="1">
      <alignment horizontal="center" vertical="center"/>
    </xf>
    <xf numFmtId="49" fontId="29" fillId="8" borderId="5" xfId="2" applyNumberFormat="1" applyFont="1" applyFill="1" applyBorder="1" applyAlignment="1">
      <alignment horizontal="center" vertical="center"/>
    </xf>
    <xf numFmtId="168" fontId="30" fillId="9" borderId="13" xfId="2" applyNumberFormat="1" applyFont="1" applyFill="1" applyBorder="1" applyAlignment="1">
      <alignment horizontal="center" vertical="center"/>
    </xf>
    <xf numFmtId="0" fontId="30" fillId="9" borderId="13" xfId="2" applyNumberFormat="1" applyFont="1" applyFill="1" applyBorder="1" applyAlignment="1">
      <alignment horizontal="center" vertical="center"/>
    </xf>
    <xf numFmtId="49" fontId="29" fillId="8" borderId="1" xfId="2" applyNumberFormat="1" applyFont="1" applyFill="1" applyBorder="1" applyAlignment="1">
      <alignment horizontal="center" vertical="center"/>
    </xf>
    <xf numFmtId="168" fontId="30" fillId="10" borderId="11" xfId="2" applyNumberFormat="1" applyFont="1" applyFill="1" applyBorder="1" applyAlignment="1">
      <alignment horizontal="center" vertical="center"/>
    </xf>
    <xf numFmtId="0" fontId="30" fillId="10" borderId="11" xfId="2" applyNumberFormat="1" applyFont="1" applyFill="1" applyBorder="1" applyAlignment="1">
      <alignment horizontal="center" vertical="center"/>
    </xf>
    <xf numFmtId="168" fontId="30" fillId="9" borderId="11" xfId="2" applyNumberFormat="1" applyFont="1" applyFill="1" applyBorder="1" applyAlignment="1">
      <alignment horizontal="center" vertical="center"/>
    </xf>
    <xf numFmtId="0" fontId="30" fillId="9" borderId="11" xfId="2" applyNumberFormat="1" applyFont="1" applyFill="1" applyBorder="1" applyAlignment="1">
      <alignment horizontal="center" vertical="center"/>
    </xf>
    <xf numFmtId="49" fontId="30" fillId="10" borderId="11" xfId="2" applyNumberFormat="1" applyFont="1" applyFill="1" applyBorder="1" applyAlignment="1">
      <alignment horizontal="center" vertical="center"/>
    </xf>
    <xf numFmtId="49" fontId="31" fillId="9" borderId="11" xfId="2" applyNumberFormat="1" applyFont="1" applyFill="1" applyBorder="1" applyAlignment="1">
      <alignment horizontal="center" vertical="center"/>
    </xf>
    <xf numFmtId="0" fontId="31" fillId="9" borderId="11" xfId="2" applyNumberFormat="1" applyFont="1" applyFill="1" applyBorder="1" applyAlignment="1">
      <alignment horizontal="center" vertical="center"/>
    </xf>
    <xf numFmtId="0" fontId="31" fillId="10" borderId="11" xfId="2" applyNumberFormat="1" applyFont="1" applyFill="1" applyBorder="1" applyAlignment="1">
      <alignment horizontal="center" vertical="center"/>
    </xf>
    <xf numFmtId="168" fontId="31" fillId="10" borderId="11" xfId="2" applyNumberFormat="1" applyFont="1" applyFill="1" applyBorder="1" applyAlignment="1">
      <alignment horizontal="center" vertical="center"/>
    </xf>
    <xf numFmtId="49" fontId="31" fillId="10" borderId="11" xfId="2" applyNumberFormat="1" applyFont="1" applyFill="1" applyBorder="1" applyAlignment="1">
      <alignment horizontal="center" vertical="center"/>
    </xf>
    <xf numFmtId="49" fontId="30" fillId="9" borderId="11" xfId="2" applyNumberFormat="1" applyFont="1" applyFill="1" applyBorder="1" applyAlignment="1">
      <alignment horizontal="center" vertical="center"/>
    </xf>
    <xf numFmtId="49" fontId="29" fillId="8" borderId="21" xfId="2" applyNumberFormat="1" applyFont="1" applyFill="1" applyBorder="1" applyAlignment="1">
      <alignment horizontal="center" vertical="center"/>
    </xf>
    <xf numFmtId="168" fontId="30" fillId="10" borderId="14" xfId="2" applyNumberFormat="1" applyFont="1" applyFill="1" applyBorder="1" applyAlignment="1">
      <alignment horizontal="center" vertical="center"/>
    </xf>
    <xf numFmtId="0" fontId="30" fillId="10" borderId="14" xfId="2" applyNumberFormat="1" applyFont="1" applyFill="1" applyBorder="1" applyAlignment="1">
      <alignment horizontal="center" vertical="center"/>
    </xf>
    <xf numFmtId="49" fontId="29" fillId="8" borderId="22" xfId="2" applyNumberFormat="1" applyFont="1" applyFill="1" applyBorder="1" applyAlignment="1">
      <alignment horizontal="center" vertical="center"/>
    </xf>
    <xf numFmtId="0" fontId="18" fillId="7" borderId="48" xfId="0" applyFont="1" applyFill="1" applyBorder="1" applyAlignment="1" applyProtection="1">
      <alignment horizontal="center"/>
    </xf>
    <xf numFmtId="0" fontId="18" fillId="0" borderId="43" xfId="0" applyFont="1" applyBorder="1" applyAlignment="1" applyProtection="1">
      <alignment horizontal="right"/>
      <protection locked="0"/>
    </xf>
    <xf numFmtId="0" fontId="18" fillId="10" borderId="14" xfId="0" applyFont="1" applyFill="1" applyBorder="1" applyAlignment="1" applyProtection="1">
      <alignment horizontal="center"/>
      <protection locked="0"/>
    </xf>
    <xf numFmtId="49" fontId="18" fillId="5" borderId="3" xfId="0" applyNumberFormat="1" applyFont="1" applyFill="1" applyBorder="1" applyAlignment="1" applyProtection="1">
      <alignment horizontal="center" vertical="center"/>
    </xf>
    <xf numFmtId="0" fontId="25" fillId="0" borderId="17" xfId="0" applyNumberFormat="1" applyFont="1" applyBorder="1" applyAlignment="1" applyProtection="1">
      <alignment horizontal="center" vertical="center"/>
    </xf>
    <xf numFmtId="0" fontId="25" fillId="2" borderId="17" xfId="0" applyNumberFormat="1" applyFont="1" applyFill="1" applyBorder="1" applyAlignment="1" applyProtection="1">
      <alignment horizontal="center" vertical="center"/>
    </xf>
    <xf numFmtId="0" fontId="25" fillId="0" borderId="15" xfId="0" applyNumberFormat="1" applyFont="1" applyBorder="1" applyAlignment="1" applyProtection="1">
      <alignment horizontal="center" vertical="center"/>
    </xf>
    <xf numFmtId="0" fontId="25" fillId="2" borderId="41" xfId="0" applyNumberFormat="1" applyFont="1" applyFill="1" applyBorder="1" applyAlignment="1" applyProtection="1">
      <alignment horizontal="center" vertical="center"/>
    </xf>
    <xf numFmtId="0" fontId="35" fillId="0" borderId="0" xfId="0" applyFont="1" applyAlignment="1"/>
    <xf numFmtId="0" fontId="0" fillId="0" borderId="20" xfId="0" applyFont="1" applyFill="1" applyBorder="1" applyAlignment="1"/>
    <xf numFmtId="0" fontId="0" fillId="0" borderId="9" xfId="0" applyFont="1" applyFill="1" applyBorder="1" applyAlignment="1"/>
    <xf numFmtId="0" fontId="0" fillId="0" borderId="5" xfId="0" applyFont="1" applyFill="1" applyBorder="1" applyAlignment="1"/>
    <xf numFmtId="0" fontId="0" fillId="0" borderId="21" xfId="0" applyFont="1" applyFill="1" applyBorder="1" applyAlignment="1"/>
    <xf numFmtId="0" fontId="0" fillId="0" borderId="22" xfId="0" applyFont="1" applyFill="1" applyBorder="1" applyAlignment="1"/>
    <xf numFmtId="0" fontId="0" fillId="0" borderId="1" xfId="0" applyFont="1" applyBorder="1" applyAlignment="1"/>
    <xf numFmtId="0" fontId="0" fillId="0" borderId="9" xfId="0" applyFont="1" applyBorder="1" applyAlignment="1"/>
    <xf numFmtId="0" fontId="0" fillId="0" borderId="12" xfId="0" applyFont="1" applyBorder="1" applyAlignment="1"/>
    <xf numFmtId="0" fontId="0" fillId="0" borderId="6" xfId="0" applyFont="1" applyBorder="1" applyAlignment="1"/>
    <xf numFmtId="0" fontId="0" fillId="0" borderId="22" xfId="0" applyFont="1" applyBorder="1" applyAlignment="1"/>
    <xf numFmtId="0" fontId="0" fillId="0" borderId="23" xfId="0" applyFont="1" applyBorder="1" applyAlignment="1"/>
    <xf numFmtId="0" fontId="0" fillId="0" borderId="20" xfId="0" applyFont="1" applyBorder="1" applyAlignment="1"/>
    <xf numFmtId="0" fontId="0" fillId="0" borderId="5" xfId="0" applyFont="1" applyBorder="1" applyAlignment="1"/>
    <xf numFmtId="0" fontId="0" fillId="0" borderId="21" xfId="0" applyFont="1" applyBorder="1" applyAlignment="1"/>
    <xf numFmtId="0" fontId="4" fillId="6" borderId="2" xfId="0" applyFont="1" applyFill="1" applyBorder="1" applyAlignment="1"/>
    <xf numFmtId="1" fontId="4" fillId="6" borderId="2" xfId="0" applyNumberFormat="1" applyFont="1" applyFill="1" applyBorder="1" applyAlignment="1"/>
    <xf numFmtId="164" fontId="15" fillId="6" borderId="2" xfId="1" applyNumberFormat="1" applyFont="1" applyFill="1" applyBorder="1" applyAlignment="1"/>
    <xf numFmtId="164" fontId="0" fillId="6" borderId="2" xfId="1" applyNumberFormat="1" applyFont="1" applyFill="1" applyBorder="1" applyAlignment="1"/>
    <xf numFmtId="164" fontId="4" fillId="6" borderId="2" xfId="1" applyNumberFormat="1" applyFont="1" applyFill="1" applyBorder="1" applyAlignment="1"/>
    <xf numFmtId="49" fontId="18" fillId="5" borderId="3" xfId="0" applyNumberFormat="1" applyFont="1" applyFill="1" applyBorder="1" applyAlignment="1" applyProtection="1">
      <alignment vertical="center"/>
    </xf>
    <xf numFmtId="0" fontId="25" fillId="0" borderId="15" xfId="0" applyNumberFormat="1" applyFont="1" applyBorder="1" applyAlignment="1" applyProtection="1">
      <alignment vertical="center"/>
    </xf>
    <xf numFmtId="0" fontId="25" fillId="2" borderId="17" xfId="0" applyNumberFormat="1" applyFont="1" applyFill="1" applyBorder="1" applyAlignment="1" applyProtection="1">
      <alignment vertical="center"/>
    </xf>
    <xf numFmtId="0" fontId="25" fillId="0" borderId="17" xfId="0" applyNumberFormat="1" applyFont="1" applyBorder="1" applyAlignment="1" applyProtection="1">
      <alignment vertical="center"/>
    </xf>
    <xf numFmtId="0" fontId="25" fillId="2" borderId="41" xfId="0" applyNumberFormat="1" applyFont="1" applyFill="1" applyBorder="1" applyAlignment="1" applyProtection="1">
      <alignment vertical="center"/>
    </xf>
    <xf numFmtId="49" fontId="18" fillId="2" borderId="11" xfId="0" applyNumberFormat="1" applyFont="1" applyFill="1" applyBorder="1" applyAlignment="1" applyProtection="1">
      <alignment horizontal="center" vertical="center"/>
      <protection locked="0"/>
    </xf>
    <xf numFmtId="49" fontId="18" fillId="0" borderId="43" xfId="0" applyNumberFormat="1" applyFont="1" applyBorder="1" applyAlignment="1" applyProtection="1">
      <alignment horizontal="center" vertical="center"/>
      <protection locked="0"/>
    </xf>
    <xf numFmtId="49" fontId="18" fillId="2" borderId="11" xfId="0" applyNumberFormat="1" applyFont="1" applyFill="1" applyBorder="1" applyAlignment="1" applyProtection="1">
      <alignment horizontal="center" vertical="center"/>
      <protection locked="0"/>
    </xf>
    <xf numFmtId="49" fontId="18" fillId="5" borderId="2" xfId="0" applyNumberFormat="1" applyFont="1" applyFill="1" applyBorder="1" applyAlignment="1" applyProtection="1">
      <alignment horizontal="center" vertical="center"/>
    </xf>
    <xf numFmtId="49" fontId="18" fillId="0" borderId="13" xfId="0" applyNumberFormat="1" applyFont="1" applyBorder="1" applyAlignment="1" applyProtection="1">
      <alignment horizontal="center" vertical="center"/>
      <protection locked="0"/>
    </xf>
    <xf numFmtId="49" fontId="21" fillId="10" borderId="11" xfId="0" applyNumberFormat="1" applyFont="1" applyFill="1" applyBorder="1" applyAlignment="1" applyProtection="1">
      <alignment horizontal="center" vertical="center"/>
      <protection locked="0"/>
    </xf>
    <xf numFmtId="49" fontId="21" fillId="2" borderId="11" xfId="0" applyNumberFormat="1" applyFont="1" applyFill="1" applyBorder="1" applyAlignment="1" applyProtection="1">
      <alignment horizontal="center" vertical="center"/>
      <protection locked="0"/>
    </xf>
    <xf numFmtId="0" fontId="18" fillId="0" borderId="11" xfId="0" applyNumberFormat="1" applyFont="1" applyBorder="1" applyAlignment="1" applyProtection="1">
      <alignment horizontal="center" vertical="center"/>
      <protection locked="0"/>
    </xf>
    <xf numFmtId="0" fontId="18" fillId="2" borderId="14" xfId="0" applyNumberFormat="1" applyFont="1" applyFill="1" applyBorder="1" applyAlignment="1" applyProtection="1">
      <alignment horizontal="center" vertical="center"/>
      <protection locked="0"/>
    </xf>
    <xf numFmtId="164" fontId="4" fillId="2" borderId="2" xfId="1" applyNumberFormat="1" applyFont="1" applyFill="1" applyBorder="1" applyAlignment="1"/>
    <xf numFmtId="0" fontId="7" fillId="0" borderId="0" xfId="0" applyFont="1" applyAlignment="1">
      <alignment horizontal="left"/>
    </xf>
    <xf numFmtId="0" fontId="7" fillId="0" borderId="1" xfId="0" applyFont="1" applyFill="1" applyBorder="1" applyAlignment="1">
      <alignment horizontal="left"/>
    </xf>
    <xf numFmtId="0" fontId="0" fillId="0" borderId="0" xfId="0" applyFont="1" applyFill="1" applyAlignment="1"/>
    <xf numFmtId="1" fontId="0" fillId="0" borderId="1" xfId="0" applyNumberFormat="1" applyFont="1" applyFill="1" applyBorder="1" applyAlignment="1"/>
    <xf numFmtId="0" fontId="25" fillId="0" borderId="13" xfId="0" applyNumberFormat="1" applyFont="1" applyBorder="1" applyAlignment="1" applyProtection="1">
      <alignment vertical="center"/>
    </xf>
    <xf numFmtId="0" fontId="25" fillId="2" borderId="11" xfId="0" applyNumberFormat="1" applyFont="1" applyFill="1" applyBorder="1" applyAlignment="1" applyProtection="1">
      <alignment vertical="center"/>
    </xf>
    <xf numFmtId="0" fontId="25" fillId="0" borderId="11" xfId="0" applyNumberFormat="1" applyFont="1" applyBorder="1" applyAlignment="1" applyProtection="1">
      <alignment vertical="center"/>
    </xf>
    <xf numFmtId="0" fontId="25" fillId="2" borderId="48" xfId="0" applyNumberFormat="1" applyFont="1" applyFill="1" applyBorder="1" applyAlignment="1" applyProtection="1">
      <alignment vertical="center"/>
    </xf>
    <xf numFmtId="0" fontId="25" fillId="2" borderId="14" xfId="0" applyNumberFormat="1" applyFont="1" applyFill="1" applyBorder="1" applyAlignment="1" applyProtection="1">
      <alignment vertical="center"/>
    </xf>
    <xf numFmtId="49" fontId="21" fillId="0" borderId="14" xfId="0" applyNumberFormat="1" applyFont="1" applyBorder="1" applyAlignment="1" applyProtection="1">
      <alignment horizontal="center" vertical="center"/>
      <protection locked="0"/>
    </xf>
    <xf numFmtId="0" fontId="37" fillId="0" borderId="1" xfId="8" applyFont="1" applyAlignment="1">
      <alignment horizontal="left" vertical="center"/>
    </xf>
    <xf numFmtId="0" fontId="4" fillId="0" borderId="1" xfId="8" applyFont="1" applyAlignment="1"/>
    <xf numFmtId="0" fontId="39" fillId="11" borderId="27" xfId="8" applyFont="1" applyFill="1" applyBorder="1" applyAlignment="1">
      <alignment horizontal="center" vertical="center" wrapText="1"/>
    </xf>
    <xf numFmtId="0" fontId="39" fillId="11" borderId="51" xfId="8" applyFont="1" applyFill="1" applyBorder="1" applyAlignment="1">
      <alignment horizontal="center" vertical="center" wrapText="1"/>
    </xf>
    <xf numFmtId="0" fontId="40" fillId="0" borderId="52" xfId="8" applyFont="1" applyBorder="1" applyAlignment="1">
      <alignment horizontal="center" vertical="center" wrapText="1"/>
    </xf>
    <xf numFmtId="0" fontId="40" fillId="0" borderId="53" xfId="8" applyFont="1" applyBorder="1" applyAlignment="1">
      <alignment vertical="center" wrapText="1"/>
    </xf>
    <xf numFmtId="0" fontId="41" fillId="0" borderId="1" xfId="8" applyFont="1" applyAlignment="1">
      <alignment horizontal="center" vertical="center"/>
    </xf>
    <xf numFmtId="0" fontId="42" fillId="0" borderId="1" xfId="8" applyFont="1" applyAlignment="1">
      <alignment horizontal="left" vertical="center"/>
    </xf>
    <xf numFmtId="0" fontId="40" fillId="0" borderId="1" xfId="8" applyFont="1" applyAlignment="1">
      <alignment horizontal="left" vertical="center"/>
    </xf>
    <xf numFmtId="0" fontId="4" fillId="0" borderId="1" xfId="8" applyFont="1" applyAlignment="1">
      <alignment horizontal="center"/>
    </xf>
    <xf numFmtId="49" fontId="18" fillId="2" borderId="11" xfId="0" applyNumberFormat="1" applyFont="1" applyFill="1" applyBorder="1" applyAlignment="1" applyProtection="1">
      <alignment horizontal="center" vertical="center"/>
      <protection locked="0"/>
    </xf>
    <xf numFmtId="0" fontId="19" fillId="0" borderId="0" xfId="0" applyNumberFormat="1" applyFont="1" applyAlignment="1" applyProtection="1">
      <protection locked="0"/>
    </xf>
    <xf numFmtId="0" fontId="17" fillId="0" borderId="3" xfId="0" applyNumberFormat="1" applyFont="1" applyBorder="1" applyAlignment="1" applyProtection="1">
      <alignment horizontal="center" vertical="center" wrapText="1"/>
    </xf>
    <xf numFmtId="0" fontId="17" fillId="0" borderId="4" xfId="0" applyNumberFormat="1" applyFont="1" applyBorder="1" applyAlignment="1" applyProtection="1">
      <alignment horizontal="center" vertical="center" wrapText="1"/>
    </xf>
    <xf numFmtId="0" fontId="17" fillId="0" borderId="10" xfId="0" applyNumberFormat="1" applyFont="1" applyBorder="1" applyAlignment="1" applyProtection="1">
      <alignment horizontal="center" vertical="center" wrapText="1"/>
    </xf>
    <xf numFmtId="0" fontId="18" fillId="0" borderId="3" xfId="0" applyNumberFormat="1" applyFont="1" applyBorder="1" applyAlignment="1" applyProtection="1">
      <alignment horizontal="center" vertical="center" wrapText="1"/>
    </xf>
    <xf numFmtId="0" fontId="18" fillId="0" borderId="4" xfId="0" applyNumberFormat="1" applyFont="1" applyBorder="1" applyAlignment="1" applyProtection="1">
      <alignment horizontal="center" vertical="center" wrapText="1"/>
    </xf>
    <xf numFmtId="0" fontId="18" fillId="0" borderId="10" xfId="0" applyNumberFormat="1" applyFont="1" applyBorder="1" applyAlignment="1" applyProtection="1">
      <alignment horizontal="center" vertical="center" wrapText="1"/>
    </xf>
    <xf numFmtId="0" fontId="17" fillId="0" borderId="3" xfId="0" applyNumberFormat="1" applyFont="1" applyBorder="1" applyAlignment="1" applyProtection="1">
      <alignment horizontal="center" vertical="center"/>
    </xf>
    <xf numFmtId="0" fontId="17" fillId="0" borderId="4" xfId="0" applyNumberFormat="1" applyFont="1" applyBorder="1" applyAlignment="1" applyProtection="1">
      <alignment horizontal="center" vertical="center"/>
    </xf>
    <xf numFmtId="0" fontId="17" fillId="0" borderId="10" xfId="0" applyNumberFormat="1" applyFont="1" applyBorder="1" applyAlignment="1" applyProtection="1">
      <alignment horizontal="center" vertical="center"/>
    </xf>
    <xf numFmtId="49" fontId="20" fillId="4" borderId="3" xfId="0" applyNumberFormat="1" applyFont="1" applyFill="1" applyBorder="1" applyAlignment="1" applyProtection="1">
      <alignment horizontal="center" vertical="center"/>
    </xf>
    <xf numFmtId="49" fontId="20" fillId="4" borderId="4" xfId="0" applyNumberFormat="1" applyFont="1" applyFill="1" applyBorder="1" applyAlignment="1" applyProtection="1">
      <alignment horizontal="center" vertical="center"/>
    </xf>
    <xf numFmtId="49" fontId="20" fillId="4" borderId="10" xfId="0" applyNumberFormat="1" applyFont="1" applyFill="1" applyBorder="1" applyAlignment="1" applyProtection="1">
      <alignment horizontal="center" vertical="center"/>
    </xf>
    <xf numFmtId="0" fontId="36" fillId="0" borderId="20" xfId="0" applyNumberFormat="1" applyFont="1" applyFill="1" applyBorder="1" applyAlignment="1" applyProtection="1">
      <alignment horizontal="center" vertical="center"/>
    </xf>
    <xf numFmtId="0" fontId="36" fillId="0" borderId="9" xfId="0" applyNumberFormat="1" applyFont="1" applyFill="1" applyBorder="1" applyAlignment="1" applyProtection="1">
      <alignment horizontal="center" vertical="center"/>
    </xf>
    <xf numFmtId="0" fontId="36" fillId="0" borderId="12" xfId="0" applyNumberFormat="1" applyFont="1" applyFill="1" applyBorder="1" applyAlignment="1" applyProtection="1">
      <alignment horizontal="center" vertical="center"/>
    </xf>
    <xf numFmtId="0" fontId="36" fillId="0" borderId="5" xfId="0" applyNumberFormat="1" applyFont="1" applyFill="1" applyBorder="1" applyAlignment="1" applyProtection="1">
      <alignment horizontal="center" vertical="center"/>
    </xf>
    <xf numFmtId="0" fontId="36" fillId="0" borderId="1" xfId="0" applyNumberFormat="1" applyFont="1" applyFill="1" applyBorder="1" applyAlignment="1" applyProtection="1">
      <alignment horizontal="center" vertical="center"/>
    </xf>
    <xf numFmtId="0" fontId="36" fillId="0" borderId="6" xfId="0" applyNumberFormat="1" applyFont="1" applyFill="1" applyBorder="1" applyAlignment="1" applyProtection="1">
      <alignment horizontal="center" vertical="center"/>
    </xf>
    <xf numFmtId="0" fontId="36" fillId="0" borderId="21" xfId="0" applyNumberFormat="1" applyFont="1" applyFill="1" applyBorder="1" applyAlignment="1" applyProtection="1">
      <alignment horizontal="center" vertical="center"/>
    </xf>
    <xf numFmtId="0" fontId="36" fillId="0" borderId="22" xfId="0" applyNumberFormat="1" applyFont="1" applyFill="1" applyBorder="1" applyAlignment="1" applyProtection="1">
      <alignment horizontal="center" vertical="center"/>
    </xf>
    <xf numFmtId="0" fontId="36" fillId="0" borderId="23" xfId="0" applyNumberFormat="1" applyFont="1" applyFill="1" applyBorder="1" applyAlignment="1" applyProtection="1">
      <alignment horizontal="center" vertical="center"/>
    </xf>
    <xf numFmtId="49" fontId="18" fillId="5" borderId="3" xfId="0" applyNumberFormat="1" applyFont="1" applyFill="1" applyBorder="1" applyAlignment="1" applyProtection="1">
      <alignment horizontal="center" vertical="center"/>
    </xf>
    <xf numFmtId="49" fontId="18" fillId="5" borderId="4" xfId="0" applyNumberFormat="1" applyFont="1" applyFill="1" applyBorder="1" applyAlignment="1" applyProtection="1">
      <alignment horizontal="center" vertical="center"/>
    </xf>
    <xf numFmtId="49" fontId="18" fillId="5" borderId="10" xfId="0" applyNumberFormat="1" applyFont="1" applyFill="1" applyBorder="1" applyAlignment="1" applyProtection="1">
      <alignment horizontal="center" vertical="center"/>
    </xf>
    <xf numFmtId="49" fontId="18" fillId="0" borderId="15" xfId="0" applyNumberFormat="1" applyFont="1" applyBorder="1" applyAlignment="1" applyProtection="1">
      <alignment horizontal="center" vertical="center"/>
      <protection locked="0"/>
    </xf>
    <xf numFmtId="49" fontId="18" fillId="0" borderId="24" xfId="0" applyNumberFormat="1" applyFont="1" applyBorder="1" applyAlignment="1" applyProtection="1">
      <alignment horizontal="center" vertical="center"/>
      <protection locked="0"/>
    </xf>
    <xf numFmtId="49" fontId="18" fillId="0" borderId="16" xfId="0" applyNumberFormat="1" applyFont="1" applyBorder="1" applyAlignment="1" applyProtection="1">
      <alignment horizontal="center" vertical="center"/>
      <protection locked="0"/>
    </xf>
    <xf numFmtId="49" fontId="18" fillId="2" borderId="17" xfId="0" applyNumberFormat="1" applyFont="1" applyFill="1" applyBorder="1" applyAlignment="1" applyProtection="1">
      <alignment horizontal="center" vertical="center"/>
      <protection locked="0"/>
    </xf>
    <xf numFmtId="49" fontId="18" fillId="2" borderId="8" xfId="0" applyNumberFormat="1" applyFont="1" applyFill="1" applyBorder="1" applyAlignment="1" applyProtection="1">
      <alignment horizontal="center" vertical="center"/>
      <protection locked="0"/>
    </xf>
    <xf numFmtId="49" fontId="18" fillId="2" borderId="7" xfId="0" applyNumberFormat="1" applyFont="1" applyFill="1" applyBorder="1" applyAlignment="1" applyProtection="1">
      <alignment horizontal="center" vertical="center"/>
      <protection locked="0"/>
    </xf>
    <xf numFmtId="0" fontId="18" fillId="0" borderId="17" xfId="0" applyNumberFormat="1" applyFont="1" applyBorder="1" applyAlignment="1" applyProtection="1">
      <alignment horizontal="center" vertical="center"/>
      <protection locked="0"/>
    </xf>
    <xf numFmtId="0" fontId="18" fillId="0" borderId="8" xfId="0" applyNumberFormat="1" applyFont="1" applyBorder="1" applyAlignment="1" applyProtection="1">
      <alignment horizontal="center" vertical="center"/>
      <protection locked="0"/>
    </xf>
    <xf numFmtId="0" fontId="18" fillId="0" borderId="7" xfId="0" applyNumberFormat="1" applyFont="1" applyBorder="1" applyAlignment="1" applyProtection="1">
      <alignment horizontal="center" vertical="center"/>
      <protection locked="0"/>
    </xf>
    <xf numFmtId="0" fontId="18" fillId="2" borderId="18" xfId="0" applyNumberFormat="1" applyFont="1" applyFill="1" applyBorder="1" applyAlignment="1" applyProtection="1">
      <alignment horizontal="center" vertical="center"/>
      <protection locked="0"/>
    </xf>
    <xf numFmtId="0" fontId="18" fillId="2" borderId="25" xfId="0" applyNumberFormat="1" applyFont="1" applyFill="1" applyBorder="1" applyAlignment="1" applyProtection="1">
      <alignment horizontal="center" vertical="center"/>
      <protection locked="0"/>
    </xf>
    <xf numFmtId="0" fontId="18" fillId="2" borderId="19" xfId="0" applyNumberFormat="1" applyFont="1" applyFill="1" applyBorder="1" applyAlignment="1" applyProtection="1">
      <alignment horizontal="center" vertical="center"/>
      <protection locked="0"/>
    </xf>
    <xf numFmtId="49" fontId="36" fillId="0" borderId="20" xfId="0" applyNumberFormat="1" applyFont="1" applyFill="1" applyBorder="1" applyAlignment="1" applyProtection="1">
      <alignment horizontal="center" vertical="center"/>
    </xf>
    <xf numFmtId="49" fontId="36" fillId="0" borderId="9" xfId="0" applyNumberFormat="1" applyFont="1" applyFill="1" applyBorder="1" applyAlignment="1" applyProtection="1">
      <alignment horizontal="center" vertical="center"/>
    </xf>
    <xf numFmtId="49" fontId="36" fillId="0" borderId="12" xfId="0" applyNumberFormat="1" applyFont="1" applyFill="1" applyBorder="1" applyAlignment="1" applyProtection="1">
      <alignment horizontal="center" vertical="center"/>
    </xf>
    <xf numFmtId="49" fontId="36" fillId="0" borderId="5" xfId="0" applyNumberFormat="1" applyFont="1" applyFill="1" applyBorder="1" applyAlignment="1" applyProtection="1">
      <alignment horizontal="center" vertical="center"/>
    </xf>
    <xf numFmtId="49" fontId="36" fillId="0" borderId="1" xfId="0" applyNumberFormat="1" applyFont="1" applyFill="1" applyBorder="1" applyAlignment="1" applyProtection="1">
      <alignment horizontal="center" vertical="center"/>
    </xf>
    <xf numFmtId="49" fontId="36" fillId="0" borderId="6" xfId="0" applyNumberFormat="1" applyFont="1" applyFill="1" applyBorder="1" applyAlignment="1" applyProtection="1">
      <alignment horizontal="center" vertical="center"/>
    </xf>
    <xf numFmtId="49" fontId="36" fillId="0" borderId="21" xfId="0" applyNumberFormat="1" applyFont="1" applyFill="1" applyBorder="1" applyAlignment="1" applyProtection="1">
      <alignment horizontal="center" vertical="center"/>
    </xf>
    <xf numFmtId="49" fontId="36" fillId="0" borderId="22" xfId="0" applyNumberFormat="1" applyFont="1" applyFill="1" applyBorder="1" applyAlignment="1" applyProtection="1">
      <alignment horizontal="center" vertical="center"/>
    </xf>
    <xf numFmtId="49" fontId="36" fillId="0" borderId="23" xfId="0" applyNumberFormat="1" applyFont="1" applyFill="1" applyBorder="1" applyAlignment="1" applyProtection="1">
      <alignment horizontal="center" vertical="center"/>
    </xf>
    <xf numFmtId="49" fontId="18" fillId="2" borderId="11" xfId="0" applyNumberFormat="1" applyFont="1" applyFill="1" applyBorder="1" applyAlignment="1" applyProtection="1">
      <alignment horizontal="center" vertical="center"/>
      <protection locked="0"/>
    </xf>
    <xf numFmtId="167" fontId="18" fillId="0" borderId="44" xfId="0" applyNumberFormat="1" applyFont="1" applyBorder="1" applyAlignment="1" applyProtection="1">
      <alignment horizontal="center" vertical="center"/>
    </xf>
    <xf numFmtId="167" fontId="18" fillId="0" borderId="45" xfId="0" applyNumberFormat="1" applyFont="1" applyBorder="1" applyAlignment="1" applyProtection="1">
      <alignment horizontal="center" vertical="center"/>
    </xf>
    <xf numFmtId="167" fontId="18" fillId="2" borderId="44" xfId="0" applyNumberFormat="1" applyFont="1" applyFill="1" applyBorder="1" applyAlignment="1" applyProtection="1">
      <alignment horizontal="center" vertical="center"/>
    </xf>
    <xf numFmtId="167" fontId="18" fillId="2" borderId="45" xfId="0" applyNumberFormat="1" applyFont="1" applyFill="1" applyBorder="1" applyAlignment="1" applyProtection="1">
      <alignment horizontal="center" vertical="center"/>
    </xf>
    <xf numFmtId="49" fontId="18" fillId="0" borderId="13" xfId="0" applyNumberFormat="1" applyFont="1" applyFill="1" applyBorder="1" applyAlignment="1" applyProtection="1">
      <alignment horizontal="center" vertical="center"/>
      <protection locked="0"/>
    </xf>
    <xf numFmtId="49" fontId="18" fillId="5" borderId="4" xfId="0" applyNumberFormat="1" applyFont="1" applyFill="1" applyBorder="1" applyAlignment="1" applyProtection="1">
      <alignment horizontal="left" vertical="center"/>
      <protection locked="0"/>
    </xf>
    <xf numFmtId="49" fontId="18" fillId="5" borderId="10" xfId="0" applyNumberFormat="1" applyFont="1" applyFill="1" applyBorder="1" applyAlignment="1" applyProtection="1">
      <alignment horizontal="left" vertical="center"/>
      <protection locked="0"/>
    </xf>
    <xf numFmtId="0" fontId="25" fillId="2" borderId="17" xfId="0" applyNumberFormat="1" applyFont="1" applyFill="1" applyBorder="1" applyAlignment="1" applyProtection="1">
      <alignment horizontal="center" vertical="center"/>
    </xf>
    <xf numFmtId="0" fontId="25" fillId="2" borderId="7" xfId="0" applyNumberFormat="1" applyFont="1" applyFill="1" applyBorder="1" applyAlignment="1" applyProtection="1">
      <alignment horizontal="center" vertical="center"/>
    </xf>
    <xf numFmtId="0" fontId="25" fillId="0" borderId="17" xfId="0" applyNumberFormat="1" applyFont="1" applyBorder="1" applyAlignment="1" applyProtection="1">
      <alignment horizontal="center" vertical="center"/>
    </xf>
    <xf numFmtId="0" fontId="25" fillId="0" borderId="7" xfId="0" applyNumberFormat="1" applyFont="1" applyBorder="1" applyAlignment="1" applyProtection="1">
      <alignment horizontal="center" vertical="center"/>
    </xf>
    <xf numFmtId="0" fontId="18" fillId="0" borderId="44" xfId="0" applyNumberFormat="1" applyFont="1" applyBorder="1" applyAlignment="1" applyProtection="1">
      <alignment horizontal="center" vertical="center"/>
    </xf>
    <xf numFmtId="0" fontId="18" fillId="0" borderId="45" xfId="0" applyNumberFormat="1" applyFont="1" applyBorder="1" applyAlignment="1" applyProtection="1">
      <alignment horizontal="center" vertical="center"/>
    </xf>
    <xf numFmtId="0" fontId="18" fillId="2" borderId="44" xfId="0" applyNumberFormat="1" applyFont="1" applyFill="1" applyBorder="1" applyAlignment="1" applyProtection="1">
      <alignment horizontal="center" vertical="center"/>
    </xf>
    <xf numFmtId="0" fontId="18" fillId="2" borderId="45" xfId="0" applyNumberFormat="1" applyFont="1" applyFill="1" applyBorder="1" applyAlignment="1" applyProtection="1">
      <alignment horizontal="center" vertical="center"/>
    </xf>
    <xf numFmtId="167" fontId="18" fillId="0" borderId="46" xfId="0" applyNumberFormat="1" applyFont="1" applyBorder="1" applyAlignment="1" applyProtection="1">
      <alignment horizontal="center" vertical="center"/>
    </xf>
    <xf numFmtId="167" fontId="18" fillId="0" borderId="47" xfId="0" applyNumberFormat="1" applyFont="1" applyBorder="1" applyAlignment="1" applyProtection="1">
      <alignment horizontal="center" vertical="center"/>
    </xf>
    <xf numFmtId="49" fontId="18" fillId="5" borderId="3" xfId="0" applyNumberFormat="1" applyFont="1" applyFill="1" applyBorder="1" applyAlignment="1" applyProtection="1">
      <alignment horizontal="right" vertical="center"/>
      <protection locked="0"/>
    </xf>
    <xf numFmtId="49" fontId="18" fillId="5" borderId="4" xfId="0" applyNumberFormat="1" applyFont="1" applyFill="1" applyBorder="1" applyAlignment="1" applyProtection="1">
      <alignment horizontal="right" vertical="center"/>
      <protection locked="0"/>
    </xf>
    <xf numFmtId="0" fontId="18" fillId="0" borderId="46" xfId="0" applyNumberFormat="1" applyFont="1" applyBorder="1" applyAlignment="1" applyProtection="1">
      <alignment horizontal="center" vertical="center"/>
    </xf>
    <xf numFmtId="0" fontId="18" fillId="0" borderId="47" xfId="0" applyNumberFormat="1" applyFont="1" applyBorder="1" applyAlignment="1" applyProtection="1">
      <alignment horizontal="center" vertical="center"/>
    </xf>
    <xf numFmtId="168" fontId="18" fillId="0" borderId="15" xfId="0" applyNumberFormat="1" applyFont="1" applyBorder="1" applyAlignment="1" applyProtection="1">
      <alignment horizontal="center" vertical="center"/>
      <protection locked="0"/>
    </xf>
    <xf numFmtId="168" fontId="18" fillId="0" borderId="16" xfId="0" applyNumberFormat="1" applyFont="1" applyBorder="1" applyAlignment="1" applyProtection="1">
      <alignment horizontal="center" vertical="center"/>
      <protection locked="0"/>
    </xf>
    <xf numFmtId="168" fontId="18" fillId="2" borderId="17" xfId="0" applyNumberFormat="1" applyFont="1" applyFill="1" applyBorder="1" applyAlignment="1" applyProtection="1">
      <alignment horizontal="center" vertical="center"/>
      <protection locked="0"/>
    </xf>
    <xf numFmtId="168" fontId="18" fillId="2" borderId="7" xfId="0" applyNumberFormat="1" applyFont="1" applyFill="1" applyBorder="1" applyAlignment="1" applyProtection="1">
      <alignment horizontal="center" vertical="center"/>
      <protection locked="0"/>
    </xf>
    <xf numFmtId="168" fontId="18" fillId="0" borderId="18" xfId="0" applyNumberFormat="1" applyFont="1" applyBorder="1" applyAlignment="1" applyProtection="1">
      <alignment horizontal="center" vertical="center"/>
      <protection locked="0"/>
    </xf>
    <xf numFmtId="168" fontId="18" fillId="0" borderId="19" xfId="0" applyNumberFormat="1" applyFont="1" applyBorder="1" applyAlignment="1" applyProtection="1">
      <alignment horizontal="center" vertical="center"/>
      <protection locked="0"/>
    </xf>
    <xf numFmtId="49" fontId="18" fillId="5" borderId="20" xfId="0" applyNumberFormat="1" applyFont="1" applyFill="1" applyBorder="1" applyAlignment="1" applyProtection="1">
      <alignment horizontal="center" vertical="center"/>
    </xf>
    <xf numFmtId="49" fontId="18" fillId="5" borderId="12" xfId="0" applyNumberFormat="1" applyFont="1" applyFill="1" applyBorder="1" applyAlignment="1" applyProtection="1">
      <alignment horizontal="center" vertical="center"/>
    </xf>
    <xf numFmtId="49" fontId="18" fillId="0" borderId="18" xfId="0" applyNumberFormat="1" applyFont="1" applyBorder="1" applyAlignment="1" applyProtection="1">
      <alignment horizontal="center" vertical="center"/>
      <protection locked="0"/>
    </xf>
    <xf numFmtId="49" fontId="18" fillId="0" borderId="19" xfId="0" applyNumberFormat="1" applyFont="1" applyBorder="1" applyAlignment="1" applyProtection="1">
      <alignment horizontal="center" vertical="center"/>
      <protection locked="0"/>
    </xf>
    <xf numFmtId="49" fontId="18" fillId="3" borderId="2" xfId="0" applyNumberFormat="1" applyFont="1" applyFill="1" applyBorder="1" applyAlignment="1" applyProtection="1">
      <alignment horizontal="center" vertical="center"/>
    </xf>
    <xf numFmtId="49" fontId="18" fillId="0" borderId="3" xfId="0" applyNumberFormat="1" applyFont="1" applyBorder="1" applyAlignment="1" applyProtection="1">
      <alignment horizontal="center" vertical="center"/>
      <protection locked="0"/>
    </xf>
    <xf numFmtId="49" fontId="18" fillId="0" borderId="4" xfId="0" applyNumberFormat="1" applyFont="1" applyBorder="1" applyAlignment="1" applyProtection="1">
      <alignment horizontal="center" vertical="center"/>
      <protection locked="0"/>
    </xf>
    <xf numFmtId="49" fontId="18" fillId="0" borderId="10" xfId="0" applyNumberFormat="1" applyFont="1" applyBorder="1" applyAlignment="1" applyProtection="1">
      <alignment horizontal="center" vertical="center"/>
      <protection locked="0"/>
    </xf>
    <xf numFmtId="49" fontId="18" fillId="0" borderId="14" xfId="0" applyNumberFormat="1" applyFont="1" applyBorder="1" applyAlignment="1" applyProtection="1">
      <alignment horizontal="center" vertical="center"/>
      <protection locked="0"/>
    </xf>
    <xf numFmtId="49" fontId="18" fillId="0" borderId="3" xfId="0" applyNumberFormat="1" applyFont="1" applyFill="1" applyBorder="1" applyAlignment="1" applyProtection="1">
      <alignment horizontal="center" vertical="center"/>
      <protection locked="0"/>
    </xf>
    <xf numFmtId="49" fontId="18" fillId="0" borderId="4" xfId="0" applyNumberFormat="1" applyFont="1" applyFill="1" applyBorder="1" applyAlignment="1" applyProtection="1">
      <alignment horizontal="center" vertical="center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49" fontId="18" fillId="0" borderId="14" xfId="0" applyNumberFormat="1" applyFont="1" applyFill="1" applyBorder="1" applyAlignment="1" applyProtection="1">
      <alignment horizontal="center" vertical="center"/>
      <protection locked="0"/>
    </xf>
    <xf numFmtId="49" fontId="18" fillId="5" borderId="2" xfId="0" applyNumberFormat="1" applyFont="1" applyFill="1" applyBorder="1" applyAlignment="1" applyProtection="1">
      <alignment horizontal="center" vertical="center"/>
    </xf>
    <xf numFmtId="49" fontId="18" fillId="0" borderId="25" xfId="0" applyNumberFormat="1" applyFont="1" applyBorder="1" applyAlignment="1" applyProtection="1">
      <alignment horizontal="center" vertical="center"/>
      <protection locked="0"/>
    </xf>
    <xf numFmtId="49" fontId="18" fillId="0" borderId="11" xfId="0" applyNumberFormat="1" applyFont="1" applyBorder="1" applyAlignment="1" applyProtection="1">
      <alignment horizontal="center" vertical="center"/>
      <protection locked="0"/>
    </xf>
    <xf numFmtId="49" fontId="18" fillId="0" borderId="13" xfId="0" applyNumberFormat="1" applyFont="1" applyBorder="1" applyAlignment="1" applyProtection="1">
      <alignment horizontal="center" vertical="center"/>
      <protection locked="0"/>
    </xf>
    <xf numFmtId="0" fontId="18" fillId="0" borderId="2" xfId="0" applyNumberFormat="1" applyFont="1" applyBorder="1" applyAlignment="1" applyProtection="1">
      <alignment horizontal="center" vertical="center"/>
      <protection locked="0"/>
    </xf>
    <xf numFmtId="49" fontId="18" fillId="0" borderId="11" xfId="0" applyNumberFormat="1" applyFont="1" applyFill="1" applyBorder="1" applyAlignment="1" applyProtection="1">
      <alignment horizontal="center" vertical="center"/>
      <protection locked="0"/>
    </xf>
    <xf numFmtId="49" fontId="18" fillId="0" borderId="17" xfId="0" applyNumberFormat="1" applyFont="1" applyBorder="1" applyAlignment="1" applyProtection="1">
      <alignment horizontal="center" vertical="center"/>
      <protection locked="0"/>
    </xf>
    <xf numFmtId="49" fontId="18" fillId="0" borderId="8" xfId="0" applyNumberFormat="1" applyFont="1" applyBorder="1" applyAlignment="1" applyProtection="1">
      <alignment horizontal="center" vertical="center"/>
      <protection locked="0"/>
    </xf>
    <xf numFmtId="49" fontId="18" fillId="0" borderId="7" xfId="0" applyNumberFormat="1" applyFont="1" applyBorder="1" applyAlignment="1" applyProtection="1">
      <alignment horizontal="center" vertical="center"/>
      <protection locked="0"/>
    </xf>
    <xf numFmtId="168" fontId="18" fillId="0" borderId="17" xfId="0" applyNumberFormat="1" applyFont="1" applyBorder="1" applyAlignment="1" applyProtection="1">
      <alignment horizontal="center" vertical="center"/>
      <protection locked="0"/>
    </xf>
    <xf numFmtId="168" fontId="18" fillId="0" borderId="7" xfId="0" applyNumberFormat="1" applyFont="1" applyBorder="1" applyAlignment="1" applyProtection="1">
      <alignment horizontal="center" vertical="center"/>
      <protection locked="0"/>
    </xf>
    <xf numFmtId="49" fontId="18" fillId="2" borderId="17" xfId="0" applyNumberFormat="1" applyFont="1" applyFill="1" applyBorder="1" applyAlignment="1" applyProtection="1">
      <alignment horizontal="left" vertical="center"/>
      <protection locked="0"/>
    </xf>
    <xf numFmtId="49" fontId="18" fillId="2" borderId="8" xfId="0" applyNumberFormat="1" applyFont="1" applyFill="1" applyBorder="1" applyAlignment="1" applyProtection="1">
      <alignment horizontal="left" vertical="center"/>
      <protection locked="0"/>
    </xf>
    <xf numFmtId="49" fontId="18" fillId="2" borderId="7" xfId="0" applyNumberFormat="1" applyFont="1" applyFill="1" applyBorder="1" applyAlignment="1" applyProtection="1">
      <alignment horizontal="left" vertical="center"/>
      <protection locked="0"/>
    </xf>
    <xf numFmtId="49" fontId="27" fillId="2" borderId="17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8" fillId="0" borderId="17" xfId="0" applyNumberFormat="1" applyFont="1" applyBorder="1" applyAlignment="1" applyProtection="1">
      <alignment horizontal="left" vertical="center"/>
      <protection locked="0"/>
    </xf>
    <xf numFmtId="49" fontId="18" fillId="0" borderId="8" xfId="0" applyNumberFormat="1" applyFont="1" applyBorder="1" applyAlignment="1" applyProtection="1">
      <alignment horizontal="left" vertical="center"/>
      <protection locked="0"/>
    </xf>
    <xf numFmtId="49" fontId="18" fillId="0" borderId="7" xfId="0" applyNumberFormat="1" applyFont="1" applyBorder="1" applyAlignment="1" applyProtection="1">
      <alignment horizontal="left" vertical="center"/>
      <protection locked="0"/>
    </xf>
    <xf numFmtId="49" fontId="27" fillId="0" borderId="17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24" fillId="0" borderId="20" xfId="0" applyNumberFormat="1" applyFont="1" applyBorder="1" applyAlignment="1" applyProtection="1">
      <alignment horizontal="left" vertical="center" wrapText="1"/>
      <protection locked="0"/>
    </xf>
    <xf numFmtId="49" fontId="24" fillId="0" borderId="9" xfId="0" applyNumberFormat="1" applyFont="1" applyBorder="1" applyAlignment="1" applyProtection="1">
      <alignment horizontal="left" vertical="center" wrapText="1"/>
      <protection locked="0"/>
    </xf>
    <xf numFmtId="49" fontId="24" fillId="0" borderId="12" xfId="0" applyNumberFormat="1" applyFont="1" applyBorder="1" applyAlignment="1" applyProtection="1">
      <alignment horizontal="left" vertical="center" wrapText="1"/>
      <protection locked="0"/>
    </xf>
    <xf numFmtId="49" fontId="24" fillId="0" borderId="5" xfId="0" applyNumberFormat="1" applyFont="1" applyBorder="1" applyAlignment="1" applyProtection="1">
      <alignment horizontal="left" vertical="center" wrapText="1"/>
      <protection locked="0"/>
    </xf>
    <xf numFmtId="49" fontId="24" fillId="0" borderId="1" xfId="0" applyNumberFormat="1" applyFont="1" applyBorder="1" applyAlignment="1" applyProtection="1">
      <alignment horizontal="left" vertical="center" wrapText="1"/>
      <protection locked="0"/>
    </xf>
    <xf numFmtId="49" fontId="24" fillId="0" borderId="6" xfId="0" applyNumberFormat="1" applyFont="1" applyBorder="1" applyAlignment="1" applyProtection="1">
      <alignment horizontal="left" vertical="center" wrapText="1"/>
      <protection locked="0"/>
    </xf>
    <xf numFmtId="49" fontId="24" fillId="0" borderId="21" xfId="0" applyNumberFormat="1" applyFont="1" applyBorder="1" applyAlignment="1" applyProtection="1">
      <alignment horizontal="left" vertical="center" wrapText="1"/>
      <protection locked="0"/>
    </xf>
    <xf numFmtId="49" fontId="24" fillId="0" borderId="22" xfId="0" applyNumberFormat="1" applyFont="1" applyBorder="1" applyAlignment="1" applyProtection="1">
      <alignment horizontal="left" vertical="center" wrapText="1"/>
      <protection locked="0"/>
    </xf>
    <xf numFmtId="49" fontId="24" fillId="0" borderId="23" xfId="0" applyNumberFormat="1" applyFont="1" applyBorder="1" applyAlignment="1" applyProtection="1">
      <alignment horizontal="left" vertical="center" wrapText="1"/>
      <protection locked="0"/>
    </xf>
    <xf numFmtId="167" fontId="25" fillId="0" borderId="17" xfId="0" applyNumberFormat="1" applyFont="1" applyBorder="1" applyAlignment="1" applyProtection="1">
      <alignment horizontal="center" vertical="center"/>
    </xf>
    <xf numFmtId="167" fontId="25" fillId="0" borderId="7" xfId="0" applyNumberFormat="1" applyFont="1" applyBorder="1" applyAlignment="1" applyProtection="1">
      <alignment horizontal="center" vertical="center"/>
    </xf>
    <xf numFmtId="21" fontId="25" fillId="0" borderId="17" xfId="0" applyNumberFormat="1" applyFont="1" applyBorder="1" applyAlignment="1" applyProtection="1">
      <alignment horizontal="center" vertical="center"/>
    </xf>
    <xf numFmtId="21" fontId="25" fillId="0" borderId="7" xfId="0" applyNumberFormat="1" applyFont="1" applyBorder="1" applyAlignment="1" applyProtection="1">
      <alignment horizontal="center" vertical="center"/>
    </xf>
    <xf numFmtId="21" fontId="25" fillId="2" borderId="17" xfId="0" applyNumberFormat="1" applyFont="1" applyFill="1" applyBorder="1" applyAlignment="1" applyProtection="1">
      <alignment horizontal="center" vertical="center"/>
    </xf>
    <xf numFmtId="21" fontId="25" fillId="2" borderId="7" xfId="0" applyNumberFormat="1" applyFont="1" applyFill="1" applyBorder="1" applyAlignment="1" applyProtection="1">
      <alignment horizontal="center" vertical="center"/>
    </xf>
    <xf numFmtId="49" fontId="18" fillId="2" borderId="18" xfId="0" applyNumberFormat="1" applyFont="1" applyFill="1" applyBorder="1" applyAlignment="1" applyProtection="1">
      <alignment horizontal="center" vertical="center"/>
      <protection locked="0"/>
    </xf>
    <xf numFmtId="49" fontId="18" fillId="2" borderId="25" xfId="0" applyNumberFormat="1" applyFont="1" applyFill="1" applyBorder="1" applyAlignment="1" applyProtection="1">
      <alignment horizontal="center" vertical="center"/>
      <protection locked="0"/>
    </xf>
    <xf numFmtId="49" fontId="18" fillId="2" borderId="19" xfId="0" applyNumberFormat="1" applyFont="1" applyFill="1" applyBorder="1" applyAlignment="1" applyProtection="1">
      <alignment horizontal="center" vertical="center"/>
      <protection locked="0"/>
    </xf>
    <xf numFmtId="21" fontId="25" fillId="2" borderId="41" xfId="0" applyNumberFormat="1" applyFont="1" applyFill="1" applyBorder="1" applyAlignment="1" applyProtection="1">
      <alignment horizontal="center" vertical="center"/>
    </xf>
    <xf numFmtId="21" fontId="25" fillId="2" borderId="42" xfId="0" applyNumberFormat="1" applyFont="1" applyFill="1" applyBorder="1" applyAlignment="1" applyProtection="1">
      <alignment horizontal="center" vertical="center"/>
    </xf>
    <xf numFmtId="0" fontId="25" fillId="2" borderId="41" xfId="0" applyNumberFormat="1" applyFont="1" applyFill="1" applyBorder="1" applyAlignment="1" applyProtection="1">
      <alignment horizontal="center" vertical="center"/>
    </xf>
    <xf numFmtId="0" fontId="25" fillId="2" borderId="42" xfId="0" applyNumberFormat="1" applyFont="1" applyFill="1" applyBorder="1" applyAlignment="1" applyProtection="1">
      <alignment horizontal="center" vertical="center"/>
    </xf>
    <xf numFmtId="0" fontId="27" fillId="0" borderId="17" xfId="0" applyNumberFormat="1" applyFont="1" applyBorder="1" applyAlignment="1" applyProtection="1">
      <alignment horizontal="left" vertical="center"/>
      <protection locked="0"/>
    </xf>
    <xf numFmtId="0" fontId="27" fillId="0" borderId="8" xfId="0" applyNumberFormat="1" applyFont="1" applyBorder="1" applyAlignment="1" applyProtection="1">
      <alignment horizontal="left" vertical="center"/>
      <protection locked="0"/>
    </xf>
    <xf numFmtId="0" fontId="27" fillId="0" borderId="7" xfId="0" applyNumberFormat="1" applyFont="1" applyBorder="1" applyAlignment="1" applyProtection="1">
      <alignment horizontal="left" vertical="center"/>
      <protection locked="0"/>
    </xf>
    <xf numFmtId="49" fontId="18" fillId="0" borderId="15" xfId="0" applyNumberFormat="1" applyFont="1" applyBorder="1" applyAlignment="1" applyProtection="1">
      <alignment horizontal="left" vertical="center"/>
      <protection locked="0"/>
    </xf>
    <xf numFmtId="49" fontId="18" fillId="0" borderId="24" xfId="0" applyNumberFormat="1" applyFont="1" applyBorder="1" applyAlignment="1" applyProtection="1">
      <alignment horizontal="left" vertical="center"/>
      <protection locked="0"/>
    </xf>
    <xf numFmtId="49" fontId="18" fillId="0" borderId="16" xfId="0" applyNumberFormat="1" applyFont="1" applyBorder="1" applyAlignment="1" applyProtection="1">
      <alignment horizontal="left" vertical="center"/>
      <protection locked="0"/>
    </xf>
    <xf numFmtId="49" fontId="18" fillId="0" borderId="20" xfId="0" applyNumberFormat="1" applyFont="1" applyBorder="1" applyAlignment="1" applyProtection="1">
      <alignment horizontal="left" vertical="center" wrapText="1"/>
      <protection locked="0"/>
    </xf>
    <xf numFmtId="49" fontId="18" fillId="0" borderId="9" xfId="0" applyNumberFormat="1" applyFont="1" applyBorder="1" applyAlignment="1" applyProtection="1">
      <alignment horizontal="left" vertical="center" wrapText="1"/>
      <protection locked="0"/>
    </xf>
    <xf numFmtId="49" fontId="18" fillId="0" borderId="12" xfId="0" applyNumberFormat="1" applyFont="1" applyBorder="1" applyAlignment="1" applyProtection="1">
      <alignment horizontal="left" vertical="center" wrapText="1"/>
      <protection locked="0"/>
    </xf>
    <xf numFmtId="49" fontId="18" fillId="0" borderId="5" xfId="0" applyNumberFormat="1" applyFont="1" applyBorder="1" applyAlignment="1" applyProtection="1">
      <alignment horizontal="left" vertical="center" wrapText="1"/>
      <protection locked="0"/>
    </xf>
    <xf numFmtId="49" fontId="18" fillId="0" borderId="1" xfId="0" applyNumberFormat="1" applyFont="1" applyBorder="1" applyAlignment="1" applyProtection="1">
      <alignment horizontal="left" vertical="center" wrapText="1"/>
      <protection locked="0"/>
    </xf>
    <xf numFmtId="49" fontId="18" fillId="0" borderId="6" xfId="0" applyNumberFormat="1" applyFont="1" applyBorder="1" applyAlignment="1" applyProtection="1">
      <alignment horizontal="left" vertical="center" wrapText="1"/>
      <protection locked="0"/>
    </xf>
    <xf numFmtId="49" fontId="18" fillId="5" borderId="3" xfId="0" applyNumberFormat="1" applyFont="1" applyFill="1" applyBorder="1" applyAlignment="1" applyProtection="1">
      <alignment horizontal="left" vertical="center"/>
    </xf>
    <xf numFmtId="49" fontId="18" fillId="5" borderId="4" xfId="0" applyNumberFormat="1" applyFont="1" applyFill="1" applyBorder="1" applyAlignment="1" applyProtection="1">
      <alignment horizontal="left" vertical="center"/>
    </xf>
    <xf numFmtId="49" fontId="18" fillId="5" borderId="10" xfId="0" applyNumberFormat="1" applyFont="1" applyFill="1" applyBorder="1" applyAlignment="1" applyProtection="1">
      <alignment horizontal="left" vertical="center"/>
    </xf>
    <xf numFmtId="49" fontId="22" fillId="0" borderId="17" xfId="0" applyNumberFormat="1" applyFont="1" applyFill="1" applyBorder="1" applyAlignment="1" applyProtection="1">
      <alignment horizontal="center" vertical="center"/>
      <protection locked="0"/>
    </xf>
    <xf numFmtId="49" fontId="22" fillId="0" borderId="7" xfId="0" applyNumberFormat="1" applyFont="1" applyFill="1" applyBorder="1" applyAlignment="1" applyProtection="1">
      <alignment horizontal="center" vertical="center"/>
      <protection locked="0"/>
    </xf>
    <xf numFmtId="49" fontId="22" fillId="2" borderId="18" xfId="0" applyNumberFormat="1" applyFont="1" applyFill="1" applyBorder="1" applyAlignment="1" applyProtection="1">
      <alignment horizontal="center" vertical="center"/>
      <protection locked="0"/>
    </xf>
    <xf numFmtId="49" fontId="22" fillId="2" borderId="19" xfId="0" applyNumberFormat="1" applyFont="1" applyFill="1" applyBorder="1" applyAlignment="1" applyProtection="1">
      <alignment horizontal="center" vertical="center"/>
      <protection locked="0"/>
    </xf>
    <xf numFmtId="0" fontId="18" fillId="0" borderId="13" xfId="0" applyNumberFormat="1" applyFont="1" applyBorder="1" applyAlignment="1" applyProtection="1">
      <alignment horizontal="center" vertical="center"/>
      <protection locked="0"/>
    </xf>
    <xf numFmtId="49" fontId="22" fillId="0" borderId="15" xfId="0" applyNumberFormat="1" applyFont="1" applyBorder="1" applyAlignment="1" applyProtection="1">
      <alignment horizontal="center" vertical="center"/>
      <protection locked="0"/>
    </xf>
    <xf numFmtId="49" fontId="22" fillId="0" borderId="16" xfId="0" applyNumberFormat="1" applyFont="1" applyBorder="1" applyAlignment="1" applyProtection="1">
      <alignment horizontal="center" vertical="center"/>
      <protection locked="0"/>
    </xf>
    <xf numFmtId="49" fontId="22" fillId="2" borderId="17" xfId="0" applyNumberFormat="1" applyFont="1" applyFill="1" applyBorder="1" applyAlignment="1" applyProtection="1">
      <alignment horizontal="center" vertical="center"/>
      <protection locked="0"/>
    </xf>
    <xf numFmtId="49" fontId="22" fillId="2" borderId="7" xfId="0" applyNumberFormat="1" applyFont="1" applyFill="1" applyBorder="1" applyAlignment="1" applyProtection="1">
      <alignment horizontal="center" vertical="center"/>
      <protection locked="0"/>
    </xf>
    <xf numFmtId="167" fontId="25" fillId="2" borderId="17" xfId="0" applyNumberFormat="1" applyFont="1" applyFill="1" applyBorder="1" applyAlignment="1" applyProtection="1">
      <alignment horizontal="center" vertical="center"/>
    </xf>
    <xf numFmtId="167" fontId="25" fillId="2" borderId="7" xfId="0" applyNumberFormat="1" applyFont="1" applyFill="1" applyBorder="1" applyAlignment="1" applyProtection="1">
      <alignment horizontal="center" vertical="center"/>
    </xf>
    <xf numFmtId="167" fontId="25" fillId="2" borderId="41" xfId="0" applyNumberFormat="1" applyFont="1" applyFill="1" applyBorder="1" applyAlignment="1" applyProtection="1">
      <alignment horizontal="center" vertical="center"/>
    </xf>
    <xf numFmtId="167" fontId="25" fillId="2" borderId="42" xfId="0" applyNumberFormat="1" applyFont="1" applyFill="1" applyBorder="1" applyAlignment="1" applyProtection="1">
      <alignment horizontal="center" vertical="center"/>
    </xf>
    <xf numFmtId="49" fontId="18" fillId="3" borderId="3" xfId="0" applyNumberFormat="1" applyFont="1" applyFill="1" applyBorder="1" applyAlignment="1" applyProtection="1">
      <alignment horizontal="left" vertical="center"/>
    </xf>
    <xf numFmtId="49" fontId="18" fillId="3" borderId="4" xfId="0" applyNumberFormat="1" applyFont="1" applyFill="1" applyBorder="1" applyAlignment="1" applyProtection="1">
      <alignment horizontal="left" vertical="center"/>
    </xf>
    <xf numFmtId="49" fontId="18" fillId="2" borderId="14" xfId="0" applyNumberFormat="1" applyFont="1" applyFill="1" applyBorder="1" applyAlignment="1" applyProtection="1">
      <alignment horizontal="center" vertical="center"/>
      <protection locked="0"/>
    </xf>
    <xf numFmtId="0" fontId="18" fillId="0" borderId="2" xfId="0" applyNumberFormat="1" applyFont="1" applyBorder="1" applyAlignment="1" applyProtection="1">
      <alignment horizontal="center" vertical="center" wrapText="1"/>
    </xf>
    <xf numFmtId="0" fontId="18" fillId="2" borderId="25" xfId="0" applyNumberFormat="1" applyFont="1" applyFill="1" applyBorder="1" applyAlignment="1" applyProtection="1">
      <alignment horizontal="center" vertical="center"/>
    </xf>
    <xf numFmtId="0" fontId="18" fillId="2" borderId="19" xfId="0" applyNumberFormat="1" applyFont="1" applyFill="1" applyBorder="1" applyAlignment="1" applyProtection="1">
      <alignment horizontal="center" vertical="center"/>
    </xf>
    <xf numFmtId="0" fontId="17" fillId="0" borderId="2" xfId="0" applyNumberFormat="1" applyFont="1" applyBorder="1" applyAlignment="1" applyProtection="1">
      <alignment horizontal="center" vertical="center"/>
    </xf>
    <xf numFmtId="49" fontId="21" fillId="0" borderId="15" xfId="0" applyNumberFormat="1" applyFont="1" applyBorder="1" applyAlignment="1" applyProtection="1">
      <alignment horizontal="right" vertical="center" wrapText="1"/>
    </xf>
    <xf numFmtId="49" fontId="21" fillId="0" borderId="24" xfId="0" applyNumberFormat="1" applyFont="1" applyBorder="1" applyAlignment="1" applyProtection="1">
      <alignment horizontal="right" vertical="center" wrapText="1"/>
    </xf>
    <xf numFmtId="49" fontId="18" fillId="2" borderId="17" xfId="0" applyNumberFormat="1" applyFont="1" applyFill="1" applyBorder="1" applyAlignment="1" applyProtection="1">
      <alignment horizontal="right" vertical="center" wrapText="1"/>
    </xf>
    <xf numFmtId="49" fontId="18" fillId="2" borderId="8" xfId="0" applyNumberFormat="1" applyFont="1" applyFill="1" applyBorder="1" applyAlignment="1" applyProtection="1">
      <alignment horizontal="right" vertical="center" wrapText="1"/>
    </xf>
    <xf numFmtId="49" fontId="18" fillId="0" borderId="17" xfId="0" applyNumberFormat="1" applyFont="1" applyBorder="1" applyAlignment="1" applyProtection="1">
      <alignment horizontal="right" vertical="center" wrapText="1"/>
    </xf>
    <xf numFmtId="49" fontId="18" fillId="0" borderId="8" xfId="0" applyNumberFormat="1" applyFont="1" applyBorder="1" applyAlignment="1" applyProtection="1">
      <alignment horizontal="right" vertical="center" wrapText="1"/>
    </xf>
    <xf numFmtId="49" fontId="18" fillId="0" borderId="20" xfId="0" applyNumberFormat="1" applyFont="1" applyBorder="1" applyAlignment="1" applyProtection="1">
      <alignment horizontal="center" vertical="center"/>
      <protection locked="0"/>
    </xf>
    <xf numFmtId="49" fontId="18" fillId="0" borderId="9" xfId="0" applyNumberFormat="1" applyFont="1" applyBorder="1" applyAlignment="1" applyProtection="1">
      <alignment horizontal="center" vertical="center"/>
      <protection locked="0"/>
    </xf>
    <xf numFmtId="49" fontId="18" fillId="0" borderId="12" xfId="0" applyNumberFormat="1" applyFont="1" applyBorder="1" applyAlignment="1" applyProtection="1">
      <alignment horizontal="center" vertical="center"/>
      <protection locked="0"/>
    </xf>
    <xf numFmtId="49" fontId="18" fillId="0" borderId="5" xfId="0" applyNumberFormat="1" applyFont="1" applyBorder="1" applyAlignment="1" applyProtection="1">
      <alignment horizontal="center" vertical="center"/>
      <protection locked="0"/>
    </xf>
    <xf numFmtId="49" fontId="18" fillId="0" borderId="1" xfId="0" applyNumberFormat="1" applyFont="1" applyBorder="1" applyAlignment="1" applyProtection="1">
      <alignment horizontal="center" vertical="center"/>
      <protection locked="0"/>
    </xf>
    <xf numFmtId="49" fontId="18" fillId="0" borderId="6" xfId="0" applyNumberFormat="1" applyFont="1" applyBorder="1" applyAlignment="1" applyProtection="1">
      <alignment horizontal="center" vertical="center"/>
      <protection locked="0"/>
    </xf>
    <xf numFmtId="49" fontId="18" fillId="0" borderId="21" xfId="0" applyNumberFormat="1" applyFont="1" applyBorder="1" applyAlignment="1" applyProtection="1">
      <alignment horizontal="center" vertical="center"/>
      <protection locked="0"/>
    </xf>
    <xf numFmtId="49" fontId="18" fillId="0" borderId="22" xfId="0" applyNumberFormat="1" applyFont="1" applyBorder="1" applyAlignment="1" applyProtection="1">
      <alignment horizontal="center" vertical="center"/>
      <protection locked="0"/>
    </xf>
    <xf numFmtId="49" fontId="18" fillId="0" borderId="23" xfId="0" applyNumberFormat="1" applyFont="1" applyBorder="1" applyAlignment="1" applyProtection="1">
      <alignment horizontal="center" vertical="center"/>
      <protection locked="0"/>
    </xf>
    <xf numFmtId="49" fontId="20" fillId="4" borderId="3" xfId="0" applyNumberFormat="1" applyFont="1" applyFill="1" applyBorder="1" applyAlignment="1" applyProtection="1">
      <alignment horizontal="center" vertical="center"/>
      <protection locked="0"/>
    </xf>
    <xf numFmtId="49" fontId="20" fillId="4" borderId="4" xfId="0" applyNumberFormat="1" applyFont="1" applyFill="1" applyBorder="1" applyAlignment="1" applyProtection="1">
      <alignment horizontal="center" vertical="center"/>
      <protection locked="0"/>
    </xf>
    <xf numFmtId="49" fontId="20" fillId="4" borderId="10" xfId="0" applyNumberFormat="1" applyFont="1" applyFill="1" applyBorder="1" applyAlignment="1" applyProtection="1">
      <alignment horizontal="center" vertical="center"/>
      <protection locked="0"/>
    </xf>
    <xf numFmtId="0" fontId="21" fillId="0" borderId="24" xfId="0" applyNumberFormat="1" applyFont="1" applyBorder="1" applyAlignment="1" applyProtection="1">
      <alignment horizontal="center" vertical="center"/>
    </xf>
    <xf numFmtId="0" fontId="21" fillId="0" borderId="16" xfId="0" applyNumberFormat="1" applyFont="1" applyBorder="1" applyAlignment="1" applyProtection="1">
      <alignment horizontal="center" vertical="center"/>
    </xf>
    <xf numFmtId="0" fontId="18" fillId="2" borderId="8" xfId="0" applyNumberFormat="1" applyFont="1" applyFill="1" applyBorder="1" applyAlignment="1" applyProtection="1">
      <alignment horizontal="center" vertical="center"/>
    </xf>
    <xf numFmtId="0" fontId="18" fillId="2" borderId="7" xfId="0" applyNumberFormat="1" applyFont="1" applyFill="1" applyBorder="1" applyAlignment="1" applyProtection="1">
      <alignment horizontal="center" vertical="center"/>
    </xf>
    <xf numFmtId="0" fontId="18" fillId="0" borderId="8" xfId="0" applyNumberFormat="1" applyFont="1" applyBorder="1" applyAlignment="1" applyProtection="1">
      <alignment horizontal="center" vertical="center"/>
    </xf>
    <xf numFmtId="0" fontId="18" fillId="0" borderId="7" xfId="0" applyNumberFormat="1" applyFont="1" applyBorder="1" applyAlignment="1" applyProtection="1">
      <alignment horizontal="center" vertical="center"/>
    </xf>
    <xf numFmtId="49" fontId="18" fillId="0" borderId="43" xfId="0" applyNumberFormat="1" applyFont="1" applyBorder="1" applyAlignment="1" applyProtection="1">
      <alignment horizontal="center" vertical="center"/>
      <protection locked="0"/>
    </xf>
    <xf numFmtId="49" fontId="18" fillId="0" borderId="49" xfId="0" applyNumberFormat="1" applyFont="1" applyBorder="1" applyAlignment="1" applyProtection="1">
      <alignment horizontal="center" vertical="center"/>
      <protection locked="0"/>
    </xf>
    <xf numFmtId="49" fontId="18" fillId="0" borderId="50" xfId="0" applyNumberFormat="1" applyFont="1" applyBorder="1" applyAlignment="1" applyProtection="1">
      <alignment horizontal="center" vertical="center"/>
      <protection locked="0"/>
    </xf>
    <xf numFmtId="49" fontId="18" fillId="2" borderId="18" xfId="0" applyNumberFormat="1" applyFont="1" applyFill="1" applyBorder="1" applyAlignment="1" applyProtection="1">
      <alignment horizontal="right" vertical="center" wrapText="1"/>
    </xf>
    <xf numFmtId="49" fontId="18" fillId="2" borderId="25" xfId="0" applyNumberFormat="1" applyFont="1" applyFill="1" applyBorder="1" applyAlignment="1" applyProtection="1">
      <alignment horizontal="right" vertical="center" wrapText="1"/>
    </xf>
    <xf numFmtId="49" fontId="17" fillId="0" borderId="2" xfId="0" applyNumberFormat="1" applyFont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Border="1" applyAlignment="1" applyProtection="1">
      <alignment horizontal="center" vertical="center" wrapText="1"/>
    </xf>
    <xf numFmtId="49" fontId="17" fillId="0" borderId="2" xfId="0" applyNumberFormat="1" applyFont="1" applyBorder="1" applyAlignment="1" applyProtection="1">
      <alignment horizontal="center" vertical="center"/>
      <protection locked="0"/>
    </xf>
    <xf numFmtId="0" fontId="17" fillId="0" borderId="2" xfId="0" applyNumberFormat="1" applyFont="1" applyBorder="1" applyAlignment="1" applyProtection="1">
      <alignment horizontal="center" vertical="center" wrapText="1"/>
    </xf>
    <xf numFmtId="49" fontId="18" fillId="0" borderId="39" xfId="0" applyNumberFormat="1" applyFont="1" applyBorder="1" applyAlignment="1" applyProtection="1">
      <alignment horizontal="center" vertical="center"/>
      <protection locked="0"/>
    </xf>
    <xf numFmtId="0" fontId="25" fillId="0" borderId="8" xfId="0" applyNumberFormat="1" applyFont="1" applyBorder="1" applyAlignment="1" applyProtection="1">
      <alignment horizontal="center" vertical="center"/>
    </xf>
    <xf numFmtId="49" fontId="18" fillId="10" borderId="17" xfId="0" applyNumberFormat="1" applyFont="1" applyFill="1" applyBorder="1" applyAlignment="1" applyProtection="1">
      <alignment horizontal="center" vertical="center"/>
      <protection locked="0"/>
    </xf>
    <xf numFmtId="49" fontId="18" fillId="10" borderId="8" xfId="0" applyNumberFormat="1" applyFont="1" applyFill="1" applyBorder="1" applyAlignment="1" applyProtection="1">
      <alignment horizontal="center" vertical="center"/>
      <protection locked="0"/>
    </xf>
    <xf numFmtId="49" fontId="18" fillId="10" borderId="7" xfId="0" applyNumberFormat="1" applyFont="1" applyFill="1" applyBorder="1" applyAlignment="1" applyProtection="1">
      <alignment horizontal="center" vertical="center"/>
      <protection locked="0"/>
    </xf>
    <xf numFmtId="49" fontId="18" fillId="10" borderId="11" xfId="0" applyNumberFormat="1" applyFont="1" applyFill="1" applyBorder="1" applyAlignment="1" applyProtection="1">
      <alignment horizontal="center" vertical="center"/>
      <protection locked="0"/>
    </xf>
    <xf numFmtId="49" fontId="18" fillId="0" borderId="11" xfId="0" applyNumberFormat="1" applyFont="1" applyBorder="1" applyAlignment="1" applyProtection="1">
      <alignment horizontal="left" vertical="center"/>
      <protection locked="0"/>
    </xf>
    <xf numFmtId="49" fontId="18" fillId="2" borderId="11" xfId="0" applyNumberFormat="1" applyFont="1" applyFill="1" applyBorder="1" applyAlignment="1" applyProtection="1">
      <alignment horizontal="left" vertical="center"/>
      <protection locked="0"/>
    </xf>
    <xf numFmtId="0" fontId="25" fillId="2" borderId="8" xfId="0" applyNumberFormat="1" applyFont="1" applyFill="1" applyBorder="1" applyAlignment="1" applyProtection="1">
      <alignment horizontal="center" vertical="center"/>
    </xf>
    <xf numFmtId="0" fontId="24" fillId="0" borderId="13" xfId="0" applyNumberFormat="1" applyFont="1" applyBorder="1" applyAlignment="1" applyProtection="1">
      <alignment horizontal="left" vertical="center"/>
    </xf>
    <xf numFmtId="0" fontId="24" fillId="2" borderId="11" xfId="0" applyNumberFormat="1" applyFont="1" applyFill="1" applyBorder="1" applyAlignment="1" applyProtection="1">
      <alignment horizontal="left" vertical="center"/>
    </xf>
    <xf numFmtId="0" fontId="24" fillId="0" borderId="11" xfId="0" applyNumberFormat="1" applyFont="1" applyBorder="1" applyAlignment="1" applyProtection="1">
      <alignment horizontal="left" vertical="center"/>
    </xf>
    <xf numFmtId="0" fontId="25" fillId="2" borderId="11" xfId="0" applyNumberFormat="1" applyFont="1" applyFill="1" applyBorder="1" applyAlignment="1" applyProtection="1">
      <alignment horizontal="left" vertical="center"/>
    </xf>
    <xf numFmtId="0" fontId="24" fillId="0" borderId="15" xfId="0" applyNumberFormat="1" applyFont="1" applyBorder="1" applyAlignment="1" applyProtection="1">
      <alignment horizontal="center" vertical="center"/>
    </xf>
    <xf numFmtId="0" fontId="24" fillId="0" borderId="24" xfId="0" applyNumberFormat="1" applyFont="1" applyBorder="1" applyAlignment="1" applyProtection="1">
      <alignment horizontal="center" vertical="center"/>
    </xf>
    <xf numFmtId="0" fontId="24" fillId="0" borderId="16" xfId="0" applyNumberFormat="1" applyFont="1" applyBorder="1" applyAlignment="1" applyProtection="1">
      <alignment horizontal="center" vertical="center"/>
    </xf>
    <xf numFmtId="0" fontId="24" fillId="2" borderId="17" xfId="0" applyNumberFormat="1" applyFont="1" applyFill="1" applyBorder="1" applyAlignment="1" applyProtection="1">
      <alignment horizontal="center" vertical="center"/>
    </xf>
    <xf numFmtId="0" fontId="24" fillId="2" borderId="8" xfId="0" applyNumberFormat="1" applyFont="1" applyFill="1" applyBorder="1" applyAlignment="1" applyProtection="1">
      <alignment horizontal="center" vertical="center"/>
    </xf>
    <xf numFmtId="0" fontId="24" fillId="2" borderId="7" xfId="0" applyNumberFormat="1" applyFont="1" applyFill="1" applyBorder="1" applyAlignment="1" applyProtection="1">
      <alignment horizontal="center" vertical="center"/>
    </xf>
    <xf numFmtId="0" fontId="24" fillId="0" borderId="17" xfId="0" applyNumberFormat="1" applyFont="1" applyBorder="1" applyAlignment="1" applyProtection="1">
      <alignment horizontal="center" vertical="center"/>
    </xf>
    <xf numFmtId="0" fontId="24" fillId="0" borderId="8" xfId="0" applyNumberFormat="1" applyFont="1" applyBorder="1" applyAlignment="1" applyProtection="1">
      <alignment horizontal="center" vertical="center"/>
    </xf>
    <xf numFmtId="0" fontId="24" fillId="0" borderId="7" xfId="0" applyNumberFormat="1" applyFont="1" applyBorder="1" applyAlignment="1" applyProtection="1">
      <alignment horizontal="center" vertical="center"/>
    </xf>
    <xf numFmtId="167" fontId="25" fillId="0" borderId="15" xfId="0" applyNumberFormat="1" applyFont="1" applyBorder="1" applyAlignment="1" applyProtection="1">
      <alignment horizontal="center" vertical="center"/>
    </xf>
    <xf numFmtId="167" fontId="25" fillId="0" borderId="16" xfId="0" applyNumberFormat="1" applyFont="1" applyBorder="1" applyAlignment="1" applyProtection="1">
      <alignment horizontal="center" vertical="center"/>
    </xf>
    <xf numFmtId="49" fontId="18" fillId="0" borderId="43" xfId="0" applyNumberFormat="1" applyFont="1" applyBorder="1" applyAlignment="1" applyProtection="1">
      <alignment horizontal="center" vertical="center" wrapText="1"/>
    </xf>
    <xf numFmtId="49" fontId="18" fillId="0" borderId="49" xfId="0" applyNumberFormat="1" applyFont="1" applyBorder="1" applyAlignment="1" applyProtection="1">
      <alignment horizontal="center" vertical="center" wrapText="1"/>
    </xf>
    <xf numFmtId="49" fontId="18" fillId="0" borderId="50" xfId="0" applyNumberFormat="1" applyFont="1" applyBorder="1" applyAlignment="1" applyProtection="1">
      <alignment horizontal="center" vertical="center" wrapText="1"/>
    </xf>
    <xf numFmtId="0" fontId="25" fillId="2" borderId="18" xfId="0" applyNumberFormat="1" applyFont="1" applyFill="1" applyBorder="1" applyAlignment="1" applyProtection="1">
      <alignment horizontal="center" vertical="center"/>
    </xf>
    <xf numFmtId="0" fontId="25" fillId="2" borderId="25" xfId="0" applyNumberFormat="1" applyFont="1" applyFill="1" applyBorder="1" applyAlignment="1" applyProtection="1">
      <alignment horizontal="center" vertical="center"/>
    </xf>
    <xf numFmtId="0" fontId="25" fillId="2" borderId="19" xfId="0" applyNumberFormat="1" applyFont="1" applyFill="1" applyBorder="1" applyAlignment="1" applyProtection="1">
      <alignment horizontal="center" vertical="center"/>
    </xf>
    <xf numFmtId="0" fontId="25" fillId="0" borderId="11" xfId="0" applyNumberFormat="1" applyFont="1" applyBorder="1" applyAlignment="1" applyProtection="1">
      <alignment horizontal="left" vertical="center"/>
    </xf>
    <xf numFmtId="21" fontId="25" fillId="0" borderId="15" xfId="0" applyNumberFormat="1" applyFont="1" applyBorder="1" applyAlignment="1" applyProtection="1">
      <alignment horizontal="center" vertical="center"/>
    </xf>
    <xf numFmtId="21" fontId="25" fillId="0" borderId="16" xfId="0" applyNumberFormat="1" applyFont="1" applyBorder="1" applyAlignment="1" applyProtection="1">
      <alignment horizontal="center" vertical="center"/>
    </xf>
    <xf numFmtId="49" fontId="27" fillId="0" borderId="15" xfId="0" applyNumberFormat="1" applyFont="1" applyBorder="1" applyAlignment="1" applyProtection="1">
      <alignment horizontal="left" vertical="center"/>
      <protection locked="0"/>
    </xf>
    <xf numFmtId="49" fontId="27" fillId="0" borderId="24" xfId="0" applyNumberFormat="1" applyFont="1" applyBorder="1" applyAlignment="1" applyProtection="1">
      <alignment horizontal="left" vertical="center"/>
      <protection locked="0"/>
    </xf>
    <xf numFmtId="49" fontId="27" fillId="0" borderId="16" xfId="0" applyNumberFormat="1" applyFont="1" applyBorder="1" applyAlignment="1" applyProtection="1">
      <alignment horizontal="left" vertical="center"/>
      <protection locked="0"/>
    </xf>
    <xf numFmtId="0" fontId="25" fillId="0" borderId="15" xfId="0" applyNumberFormat="1" applyFont="1" applyBorder="1" applyAlignment="1" applyProtection="1">
      <alignment horizontal="center" vertical="center"/>
    </xf>
    <xf numFmtId="0" fontId="25" fillId="0" borderId="16" xfId="0" applyNumberFormat="1" applyFont="1" applyBorder="1" applyAlignment="1" applyProtection="1">
      <alignment horizontal="center" vertical="center"/>
    </xf>
    <xf numFmtId="0" fontId="7" fillId="0" borderId="35" xfId="0" applyFont="1" applyBorder="1" applyAlignment="1">
      <alignment horizontal="center"/>
    </xf>
    <xf numFmtId="0" fontId="7" fillId="0" borderId="36" xfId="0" applyFont="1" applyBorder="1" applyAlignment="1">
      <alignment horizontal="center"/>
    </xf>
    <xf numFmtId="0" fontId="7" fillId="0" borderId="37" xfId="0" applyFont="1" applyBorder="1" applyAlignment="1">
      <alignment horizontal="center"/>
    </xf>
    <xf numFmtId="0" fontId="10" fillId="0" borderId="1" xfId="2" applyFont="1" applyAlignment="1">
      <alignment horizontal="center" vertical="center"/>
    </xf>
    <xf numFmtId="0" fontId="12" fillId="0" borderId="1" xfId="2" applyFont="1" applyFill="1" applyBorder="1" applyAlignment="1">
      <alignment horizontal="center" vertical="center"/>
    </xf>
    <xf numFmtId="0" fontId="3" fillId="0" borderId="1" xfId="2" applyFill="1" applyBorder="1" applyAlignment="1">
      <alignment horizontal="center" vertical="center" wrapText="1"/>
    </xf>
    <xf numFmtId="0" fontId="14" fillId="0" borderId="1" xfId="2" applyFont="1" applyBorder="1" applyAlignment="1" applyProtection="1">
      <alignment horizontal="center"/>
      <protection locked="0"/>
    </xf>
    <xf numFmtId="0" fontId="12" fillId="0" borderId="29" xfId="2" applyFont="1" applyBorder="1" applyAlignment="1">
      <alignment horizontal="center" vertical="center" wrapText="1"/>
    </xf>
    <xf numFmtId="0" fontId="12" fillId="0" borderId="33" xfId="2" applyFont="1" applyBorder="1" applyAlignment="1">
      <alignment horizontal="center" vertical="center" wrapText="1"/>
    </xf>
    <xf numFmtId="0" fontId="12" fillId="0" borderId="30" xfId="2" applyFont="1" applyBorder="1" applyAlignment="1">
      <alignment horizontal="center" vertical="center" wrapText="1"/>
    </xf>
    <xf numFmtId="0" fontId="12" fillId="0" borderId="31" xfId="2" applyFont="1" applyBorder="1" applyAlignment="1">
      <alignment horizontal="center" vertical="center" wrapText="1"/>
    </xf>
    <xf numFmtId="0" fontId="12" fillId="0" borderId="34" xfId="2" applyFont="1" applyBorder="1" applyAlignment="1">
      <alignment horizontal="center" vertical="center" wrapText="1"/>
    </xf>
    <xf numFmtId="0" fontId="12" fillId="0" borderId="32" xfId="2" applyFont="1" applyBorder="1" applyAlignment="1">
      <alignment horizontal="center" vertical="center" wrapText="1"/>
    </xf>
    <xf numFmtId="49" fontId="28" fillId="0" borderId="22" xfId="2" applyNumberFormat="1" applyFont="1" applyBorder="1" applyAlignment="1">
      <alignment horizontal="center" vertical="center"/>
    </xf>
    <xf numFmtId="0" fontId="4" fillId="0" borderId="3" xfId="0" applyFont="1" applyBorder="1" applyAlignment="1">
      <alignment horizontal="center"/>
    </xf>
    <xf numFmtId="0" fontId="4" fillId="0" borderId="4" xfId="0" applyFont="1" applyBorder="1" applyAlignment="1">
      <alignment horizontal="center"/>
    </xf>
    <xf numFmtId="0" fontId="4" fillId="0" borderId="10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21" xfId="0" applyFont="1" applyBorder="1" applyAlignment="1">
      <alignment horizontal="center"/>
    </xf>
    <xf numFmtId="0" fontId="0" fillId="0" borderId="22" xfId="0" applyFont="1" applyBorder="1" applyAlignment="1">
      <alignment horizontal="center"/>
    </xf>
    <xf numFmtId="0" fontId="0" fillId="0" borderId="23" xfId="0" applyFont="1" applyBorder="1" applyAlignment="1">
      <alignment horizontal="center"/>
    </xf>
    <xf numFmtId="0" fontId="4" fillId="0" borderId="20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2" xfId="0" applyFont="1" applyBorder="1" applyAlignment="1">
      <alignment horizontal="center"/>
    </xf>
    <xf numFmtId="0" fontId="0" fillId="0" borderId="20" xfId="0" applyFont="1" applyBorder="1" applyAlignment="1">
      <alignment horizontal="center"/>
    </xf>
    <xf numFmtId="0" fontId="26" fillId="4" borderId="0" xfId="0" applyFont="1" applyFill="1" applyAlignment="1">
      <alignment horizontal="center" vertical="center"/>
    </xf>
    <xf numFmtId="0" fontId="26" fillId="4" borderId="0" xfId="0" applyFont="1" applyFill="1" applyAlignment="1">
      <alignment horizontal="center"/>
    </xf>
    <xf numFmtId="168" fontId="18" fillId="0" borderId="43" xfId="0" applyNumberFormat="1" applyFont="1" applyBorder="1" applyAlignment="1" applyProtection="1">
      <alignment horizontal="center" vertical="center"/>
      <protection locked="0"/>
    </xf>
  </cellXfs>
  <cellStyles count="9">
    <cellStyle name="Comma" xfId="1" builtinId="3"/>
    <cellStyle name="Hyperlink" xfId="3" builtinId="8"/>
    <cellStyle name="Normal" xfId="0" builtinId="0"/>
    <cellStyle name="Normal 2" xfId="2"/>
    <cellStyle name="Normal 2 2" xfId="6"/>
    <cellStyle name="Normal 2 3" xfId="7"/>
    <cellStyle name="Normal 3" xfId="8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49389</xdr:colOff>
      <xdr:row>24</xdr:row>
      <xdr:rowOff>42333</xdr:rowOff>
    </xdr:from>
    <xdr:to>
      <xdr:col>31</xdr:col>
      <xdr:colOff>322960</xdr:colOff>
      <xdr:row>43</xdr:row>
      <xdr:rowOff>119944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8556" y="4868333"/>
          <a:ext cx="5226571" cy="3697111"/>
        </a:xfrm>
        <a:prstGeom prst="rect">
          <a:avLst/>
        </a:prstGeom>
      </xdr:spPr>
    </xdr:pic>
    <xdr:clientData/>
  </xdr:twoCellAnchor>
  <xdr:twoCellAnchor editAs="oneCell">
    <xdr:from>
      <xdr:col>36</xdr:col>
      <xdr:colOff>70557</xdr:colOff>
      <xdr:row>2</xdr:row>
      <xdr:rowOff>42334</xdr:rowOff>
    </xdr:from>
    <xdr:to>
      <xdr:col>53</xdr:col>
      <xdr:colOff>268349</xdr:colOff>
      <xdr:row>51</xdr:row>
      <xdr:rowOff>169334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07724" y="677334"/>
          <a:ext cx="6674792" cy="9475611"/>
        </a:xfrm>
        <a:prstGeom prst="rect">
          <a:avLst/>
        </a:prstGeom>
      </xdr:spPr>
    </xdr:pic>
    <xdr:clientData/>
  </xdr:twoCellAnchor>
  <xdr:twoCellAnchor editAs="oneCell">
    <xdr:from>
      <xdr:col>54</xdr:col>
      <xdr:colOff>50273</xdr:colOff>
      <xdr:row>2</xdr:row>
      <xdr:rowOff>42336</xdr:rowOff>
    </xdr:from>
    <xdr:to>
      <xdr:col>62</xdr:col>
      <xdr:colOff>361386</xdr:colOff>
      <xdr:row>27</xdr:row>
      <xdr:rowOff>10587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45440" y="677336"/>
          <a:ext cx="3359113" cy="4730751"/>
        </a:xfrm>
        <a:prstGeom prst="rect">
          <a:avLst/>
        </a:prstGeom>
      </xdr:spPr>
    </xdr:pic>
    <xdr:clientData/>
  </xdr:twoCellAnchor>
  <xdr:twoCellAnchor editAs="oneCell">
    <xdr:from>
      <xdr:col>63</xdr:col>
      <xdr:colOff>42337</xdr:colOff>
      <xdr:row>2</xdr:row>
      <xdr:rowOff>50274</xdr:rowOff>
    </xdr:from>
    <xdr:to>
      <xdr:col>71</xdr:col>
      <xdr:colOff>352055</xdr:colOff>
      <xdr:row>27</xdr:row>
      <xdr:rowOff>16560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66504" y="685274"/>
          <a:ext cx="3357718" cy="4728786"/>
        </a:xfrm>
        <a:prstGeom prst="rect">
          <a:avLst/>
        </a:prstGeom>
      </xdr:spPr>
    </xdr:pic>
    <xdr:clientData/>
  </xdr:twoCellAnchor>
  <xdr:twoCellAnchor editAs="oneCell">
    <xdr:from>
      <xdr:col>54</xdr:col>
      <xdr:colOff>42336</xdr:colOff>
      <xdr:row>27</xdr:row>
      <xdr:rowOff>59359</xdr:rowOff>
    </xdr:from>
    <xdr:to>
      <xdr:col>62</xdr:col>
      <xdr:colOff>312211</xdr:colOff>
      <xdr:row>51</xdr:row>
      <xdr:rowOff>145922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37503" y="5456859"/>
          <a:ext cx="3317875" cy="4672674"/>
        </a:xfrm>
        <a:prstGeom prst="rect">
          <a:avLst/>
        </a:prstGeom>
      </xdr:spPr>
    </xdr:pic>
    <xdr:clientData/>
  </xdr:twoCellAnchor>
  <xdr:twoCellAnchor editAs="oneCell">
    <xdr:from>
      <xdr:col>63</xdr:col>
      <xdr:colOff>58212</xdr:colOff>
      <xdr:row>27</xdr:row>
      <xdr:rowOff>57354</xdr:rowOff>
    </xdr:from>
    <xdr:to>
      <xdr:col>71</xdr:col>
      <xdr:colOff>352056</xdr:colOff>
      <xdr:row>51</xdr:row>
      <xdr:rowOff>177673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82379" y="5454854"/>
          <a:ext cx="3341844" cy="470643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16328" y="2480028"/>
          <a:ext cx="1394530" cy="743303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35378" y="809978"/>
          <a:ext cx="1394530" cy="743303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046105" y="1012472"/>
          <a:ext cx="587729" cy="271639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055630" y="2682522"/>
          <a:ext cx="587729" cy="271639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036580" y="4304947"/>
          <a:ext cx="587729" cy="278695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081383" y="5974996"/>
          <a:ext cx="621563" cy="289328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15</xdr:col>
      <xdr:colOff>185821</xdr:colOff>
      <xdr:row>3</xdr:row>
      <xdr:rowOff>176389</xdr:rowOff>
    </xdr:from>
    <xdr:to>
      <xdr:col>20</xdr:col>
      <xdr:colOff>14109</xdr:colOff>
      <xdr:row>8</xdr:row>
      <xdr:rowOff>178153</xdr:rowOff>
    </xdr:to>
    <xdr:grpSp>
      <xdr:nvGrpSpPr>
        <xdr:cNvPr id="3" name="Group 2"/>
        <xdr:cNvGrpSpPr/>
      </xdr:nvGrpSpPr>
      <xdr:grpSpPr>
        <a:xfrm>
          <a:off x="8835932" y="726722"/>
          <a:ext cx="1733288" cy="918987"/>
          <a:chOff x="8423370" y="831650"/>
          <a:chExt cx="1594476" cy="781024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602923" y="845170"/>
            <a:ext cx="105795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23370" y="1350594"/>
            <a:ext cx="1225325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804126" y="1046985"/>
            <a:ext cx="1213720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674"/>
            <a:ext cx="1074819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31650"/>
            <a:ext cx="1056547" cy="778075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289280</xdr:colOff>
      <xdr:row>13</xdr:row>
      <xdr:rowOff>35278</xdr:rowOff>
    </xdr:from>
    <xdr:to>
      <xdr:col>20</xdr:col>
      <xdr:colOff>217843</xdr:colOff>
      <xdr:row>19</xdr:row>
      <xdr:rowOff>64330</xdr:rowOff>
    </xdr:to>
    <xdr:grpSp>
      <xdr:nvGrpSpPr>
        <xdr:cNvPr id="54" name="Group 437"/>
        <xdr:cNvGrpSpPr>
          <a:grpSpLocks/>
        </xdr:cNvGrpSpPr>
      </xdr:nvGrpSpPr>
      <xdr:grpSpPr bwMode="auto">
        <a:xfrm>
          <a:off x="8558391" y="2420056"/>
          <a:ext cx="2214563" cy="1129718"/>
          <a:chOff x="2016" y="1488"/>
          <a:chExt cx="2784" cy="1502"/>
        </a:xfrm>
      </xdr:grpSpPr>
      <xdr:sp macro="" textlink="">
        <xdr:nvSpPr>
          <xdr:cNvPr id="55" name="Line 438"/>
          <xdr:cNvSpPr>
            <a:spLocks noChangeShapeType="1"/>
          </xdr:cNvSpPr>
        </xdr:nvSpPr>
        <xdr:spPr bwMode="auto">
          <a:xfrm>
            <a:off x="2498" y="1488"/>
            <a:ext cx="842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56" name="Line 439"/>
          <xdr:cNvSpPr>
            <a:spLocks noChangeShapeType="1"/>
          </xdr:cNvSpPr>
        </xdr:nvSpPr>
        <xdr:spPr bwMode="auto">
          <a:xfrm>
            <a:off x="2292" y="1980"/>
            <a:ext cx="842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57" name="Line 440"/>
          <xdr:cNvSpPr>
            <a:spLocks noChangeShapeType="1"/>
          </xdr:cNvSpPr>
        </xdr:nvSpPr>
        <xdr:spPr bwMode="auto">
          <a:xfrm flipV="1">
            <a:off x="2016" y="2976"/>
            <a:ext cx="72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58" name="Line 441"/>
          <xdr:cNvSpPr>
            <a:spLocks noChangeShapeType="1"/>
          </xdr:cNvSpPr>
        </xdr:nvSpPr>
        <xdr:spPr bwMode="auto">
          <a:xfrm flipH="1">
            <a:off x="2736" y="1488"/>
            <a:ext cx="585" cy="1488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59" name="Line 442"/>
          <xdr:cNvSpPr>
            <a:spLocks noChangeShapeType="1"/>
          </xdr:cNvSpPr>
        </xdr:nvSpPr>
        <xdr:spPr bwMode="auto">
          <a:xfrm>
            <a:off x="3340" y="1488"/>
            <a:ext cx="599" cy="1476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0" name="Line 443"/>
          <xdr:cNvSpPr>
            <a:spLocks noChangeShapeType="1"/>
          </xdr:cNvSpPr>
        </xdr:nvSpPr>
        <xdr:spPr bwMode="auto">
          <a:xfrm>
            <a:off x="3546" y="1980"/>
            <a:ext cx="82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1" name="Line 444"/>
          <xdr:cNvSpPr>
            <a:spLocks noChangeShapeType="1"/>
          </xdr:cNvSpPr>
        </xdr:nvSpPr>
        <xdr:spPr bwMode="auto">
          <a:xfrm>
            <a:off x="3742" y="2472"/>
            <a:ext cx="852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2" name="Line 445"/>
          <xdr:cNvSpPr>
            <a:spLocks noChangeShapeType="1"/>
          </xdr:cNvSpPr>
        </xdr:nvSpPr>
        <xdr:spPr bwMode="auto">
          <a:xfrm>
            <a:off x="3936" y="2964"/>
            <a:ext cx="86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3" name="Oval 446"/>
          <xdr:cNvSpPr>
            <a:spLocks noChangeArrowheads="1"/>
          </xdr:cNvSpPr>
        </xdr:nvSpPr>
        <xdr:spPr bwMode="auto">
          <a:xfrm>
            <a:off x="3097" y="2034"/>
            <a:ext cx="486" cy="492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4" name="Rectangle 447"/>
          <xdr:cNvSpPr>
            <a:spLocks noChangeArrowheads="1"/>
          </xdr:cNvSpPr>
        </xdr:nvSpPr>
        <xdr:spPr bwMode="auto">
          <a:xfrm>
            <a:off x="2910" y="2574"/>
            <a:ext cx="842" cy="416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</xdr:grpSp>
    <xdr:clientData/>
  </xdr:twoCellAnchor>
  <xdr:twoCellAnchor>
    <xdr:from>
      <xdr:col>14</xdr:col>
      <xdr:colOff>352778</xdr:colOff>
      <xdr:row>23</xdr:row>
      <xdr:rowOff>112889</xdr:rowOff>
    </xdr:from>
    <xdr:to>
      <xdr:col>20</xdr:col>
      <xdr:colOff>230951</xdr:colOff>
      <xdr:row>35</xdr:row>
      <xdr:rowOff>69381</xdr:rowOff>
    </xdr:to>
    <xdr:grpSp>
      <xdr:nvGrpSpPr>
        <xdr:cNvPr id="65" name="Group 64"/>
        <xdr:cNvGrpSpPr>
          <a:grpSpLocks noChangeAspect="1"/>
        </xdr:cNvGrpSpPr>
      </xdr:nvGrpSpPr>
      <xdr:grpSpPr>
        <a:xfrm>
          <a:off x="8621889" y="4332111"/>
          <a:ext cx="2164173" cy="2157826"/>
          <a:chOff x="35432998" y="4826000"/>
          <a:chExt cx="2164173" cy="2157826"/>
        </a:xfrm>
      </xdr:grpSpPr>
      <xdr:grpSp>
        <xdr:nvGrpSpPr>
          <xdr:cNvPr id="66" name="Group 65"/>
          <xdr:cNvGrpSpPr/>
        </xdr:nvGrpSpPr>
        <xdr:grpSpPr>
          <a:xfrm>
            <a:off x="35433000" y="4826000"/>
            <a:ext cx="2162357" cy="720000"/>
            <a:chOff x="35433000" y="4826000"/>
            <a:chExt cx="2162357" cy="720000"/>
          </a:xfrm>
        </xdr:grpSpPr>
        <xdr:sp macro="" textlink="">
          <xdr:nvSpPr>
            <xdr:cNvPr id="78" name="Rectangle 77"/>
            <xdr:cNvSpPr/>
          </xdr:nvSpPr>
          <xdr:spPr>
            <a:xfrm>
              <a:off x="35433000" y="4826000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 anchorCtr="1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</a:t>
              </a:r>
            </a:p>
          </xdr:txBody>
        </xdr:sp>
        <xdr:sp macro="" textlink="">
          <xdr:nvSpPr>
            <xdr:cNvPr id="79" name="Rectangle 78"/>
            <xdr:cNvSpPr/>
          </xdr:nvSpPr>
          <xdr:spPr>
            <a:xfrm>
              <a:off x="36155355" y="4826000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</a:t>
              </a:r>
            </a:p>
          </xdr:txBody>
        </xdr:sp>
        <xdr:sp macro="" textlink="">
          <xdr:nvSpPr>
            <xdr:cNvPr id="81" name="Rectangle 80"/>
            <xdr:cNvSpPr/>
          </xdr:nvSpPr>
          <xdr:spPr>
            <a:xfrm>
              <a:off x="36875357" y="4826000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</a:t>
              </a:r>
            </a:p>
          </xdr:txBody>
        </xdr:sp>
      </xdr:grpSp>
      <xdr:grpSp>
        <xdr:nvGrpSpPr>
          <xdr:cNvPr id="67" name="Group 66"/>
          <xdr:cNvGrpSpPr/>
        </xdr:nvGrpSpPr>
        <xdr:grpSpPr>
          <a:xfrm>
            <a:off x="35433000" y="5545998"/>
            <a:ext cx="2164171" cy="720000"/>
            <a:chOff x="35442071" y="5818143"/>
            <a:chExt cx="2164171" cy="720000"/>
          </a:xfrm>
        </xdr:grpSpPr>
        <xdr:sp macro="" textlink="">
          <xdr:nvSpPr>
            <xdr:cNvPr id="75" name="Rectangle 74"/>
            <xdr:cNvSpPr/>
          </xdr:nvSpPr>
          <xdr:spPr>
            <a:xfrm>
              <a:off x="35442071" y="5818143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</a:t>
              </a:r>
            </a:p>
          </xdr:txBody>
        </xdr:sp>
        <xdr:sp macro="" textlink="">
          <xdr:nvSpPr>
            <xdr:cNvPr id="76" name="Rectangle 75"/>
            <xdr:cNvSpPr/>
          </xdr:nvSpPr>
          <xdr:spPr>
            <a:xfrm>
              <a:off x="36163248" y="5818143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E</a:t>
              </a:r>
            </a:p>
          </xdr:txBody>
        </xdr:sp>
        <xdr:sp macro="" textlink="">
          <xdr:nvSpPr>
            <xdr:cNvPr id="77" name="Rectangle 76"/>
            <xdr:cNvSpPr/>
          </xdr:nvSpPr>
          <xdr:spPr>
            <a:xfrm>
              <a:off x="36886242" y="5818143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F</a:t>
              </a:r>
            </a:p>
          </xdr:txBody>
        </xdr:sp>
      </xdr:grpSp>
      <xdr:grpSp>
        <xdr:nvGrpSpPr>
          <xdr:cNvPr id="68" name="Group 67"/>
          <xdr:cNvGrpSpPr/>
        </xdr:nvGrpSpPr>
        <xdr:grpSpPr>
          <a:xfrm>
            <a:off x="35432998" y="6263826"/>
            <a:ext cx="2161818" cy="720000"/>
            <a:chOff x="35487426" y="7547429"/>
            <a:chExt cx="2161818" cy="720000"/>
          </a:xfrm>
        </xdr:grpSpPr>
        <xdr:sp macro="" textlink="">
          <xdr:nvSpPr>
            <xdr:cNvPr id="69" name="Rectangle 68"/>
            <xdr:cNvSpPr/>
          </xdr:nvSpPr>
          <xdr:spPr>
            <a:xfrm>
              <a:off x="35487426" y="7547429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G</a:t>
              </a:r>
            </a:p>
          </xdr:txBody>
        </xdr:sp>
        <xdr:sp macro="" textlink="">
          <xdr:nvSpPr>
            <xdr:cNvPr id="70" name="Rectangle 69"/>
            <xdr:cNvSpPr/>
          </xdr:nvSpPr>
          <xdr:spPr>
            <a:xfrm>
              <a:off x="36208608" y="7547429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H</a:t>
              </a:r>
            </a:p>
          </xdr:txBody>
        </xdr:sp>
        <xdr:sp macro="" textlink="">
          <xdr:nvSpPr>
            <xdr:cNvPr id="71" name="Rectangle 70"/>
            <xdr:cNvSpPr/>
          </xdr:nvSpPr>
          <xdr:spPr>
            <a:xfrm>
              <a:off x="36929244" y="7547429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I</a:t>
              </a:r>
            </a:p>
          </xdr:txBody>
        </xdr:sp>
      </xdr:grpSp>
    </xdr:grpSp>
    <xdr:clientData/>
  </xdr:twoCellAnchor>
  <xdr:twoCellAnchor>
    <xdr:from>
      <xdr:col>22</xdr:col>
      <xdr:colOff>21170</xdr:colOff>
      <xdr:row>23</xdr:row>
      <xdr:rowOff>119944</xdr:rowOff>
    </xdr:from>
    <xdr:to>
      <xdr:col>24</xdr:col>
      <xdr:colOff>249969</xdr:colOff>
      <xdr:row>31</xdr:row>
      <xdr:rowOff>92386</xdr:rowOff>
    </xdr:to>
    <xdr:grpSp>
      <xdr:nvGrpSpPr>
        <xdr:cNvPr id="82" name="Group 81"/>
        <xdr:cNvGrpSpPr>
          <a:grpSpLocks noChangeAspect="1"/>
        </xdr:cNvGrpSpPr>
      </xdr:nvGrpSpPr>
      <xdr:grpSpPr>
        <a:xfrm>
          <a:off x="11338281" y="4339166"/>
          <a:ext cx="1442355" cy="1439998"/>
          <a:chOff x="35433000" y="4826000"/>
          <a:chExt cx="1442355" cy="1439998"/>
        </a:xfrm>
      </xdr:grpSpPr>
      <xdr:grpSp>
        <xdr:nvGrpSpPr>
          <xdr:cNvPr id="83" name="Group 82"/>
          <xdr:cNvGrpSpPr/>
        </xdr:nvGrpSpPr>
        <xdr:grpSpPr>
          <a:xfrm>
            <a:off x="35433000" y="4826000"/>
            <a:ext cx="1442355" cy="720000"/>
            <a:chOff x="35433000" y="4826000"/>
            <a:chExt cx="1442355" cy="720000"/>
          </a:xfrm>
        </xdr:grpSpPr>
        <xdr:sp macro="" textlink="">
          <xdr:nvSpPr>
            <xdr:cNvPr id="96" name="Rectangle 95"/>
            <xdr:cNvSpPr/>
          </xdr:nvSpPr>
          <xdr:spPr>
            <a:xfrm>
              <a:off x="35433000" y="4826000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 anchorCtr="1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A</a:t>
              </a:r>
            </a:p>
          </xdr:txBody>
        </xdr:sp>
        <xdr:sp macro="" textlink="">
          <xdr:nvSpPr>
            <xdr:cNvPr id="97" name="Rectangle 96"/>
            <xdr:cNvSpPr/>
          </xdr:nvSpPr>
          <xdr:spPr>
            <a:xfrm>
              <a:off x="36155355" y="4826000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B</a:t>
              </a:r>
            </a:p>
          </xdr:txBody>
        </xdr:sp>
      </xdr:grpSp>
      <xdr:grpSp>
        <xdr:nvGrpSpPr>
          <xdr:cNvPr id="84" name="Group 83"/>
          <xdr:cNvGrpSpPr/>
        </xdr:nvGrpSpPr>
        <xdr:grpSpPr>
          <a:xfrm>
            <a:off x="35433000" y="5545998"/>
            <a:ext cx="1441177" cy="720000"/>
            <a:chOff x="35442071" y="5818143"/>
            <a:chExt cx="1441177" cy="720000"/>
          </a:xfrm>
        </xdr:grpSpPr>
        <xdr:sp macro="" textlink="">
          <xdr:nvSpPr>
            <xdr:cNvPr id="92" name="Rectangle 91"/>
            <xdr:cNvSpPr/>
          </xdr:nvSpPr>
          <xdr:spPr>
            <a:xfrm>
              <a:off x="35442071" y="5818143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C</a:t>
              </a:r>
            </a:p>
          </xdr:txBody>
        </xdr:sp>
        <xdr:sp macro="" textlink="">
          <xdr:nvSpPr>
            <xdr:cNvPr id="93" name="Rectangle 92"/>
            <xdr:cNvSpPr/>
          </xdr:nvSpPr>
          <xdr:spPr>
            <a:xfrm>
              <a:off x="36163248" y="5818143"/>
              <a:ext cx="720000" cy="720000"/>
            </a:xfrm>
            <a:prstGeom prst="rect">
              <a:avLst/>
            </a:prstGeom>
            <a:noFill/>
            <a:ln w="25400">
              <a:solidFill>
                <a:srgbClr val="FFC000">
                  <a:alpha val="60000"/>
                </a:srgbClr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GB" sz="3600" b="1">
                  <a:solidFill>
                    <a:srgbClr val="FFC000">
                      <a:alpha val="60000"/>
                    </a:srgbClr>
                  </a:solidFill>
                  <a:latin typeface="Arial" panose="020B0604020202020204" pitchFamily="34" charset="0"/>
                  <a:cs typeface="Arial" panose="020B0604020202020204" pitchFamily="34" charset="0"/>
                </a:rPr>
                <a:t>D</a:t>
              </a:r>
            </a:p>
          </xdr:txBody>
        </xdr:sp>
      </xdr:grpSp>
    </xdr:grp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609600</xdr:colOff>
      <xdr:row>29</xdr:row>
      <xdr:rowOff>171450</xdr:rowOff>
    </xdr:from>
    <xdr:to>
      <xdr:col>13</xdr:col>
      <xdr:colOff>1407922</xdr:colOff>
      <xdr:row>44</xdr:row>
      <xdr:rowOff>149680</xdr:rowOff>
    </xdr:to>
    <xdr:grpSp>
      <xdr:nvGrpSpPr>
        <xdr:cNvPr id="22" name="Group 21"/>
        <xdr:cNvGrpSpPr/>
      </xdr:nvGrpSpPr>
      <xdr:grpSpPr>
        <a:xfrm>
          <a:off x="5791200" y="5511800"/>
          <a:ext cx="4576572" cy="2740480"/>
          <a:chOff x="7454900" y="7073900"/>
          <a:chExt cx="4576572" cy="2740480"/>
        </a:xfrm>
      </xdr:grpSpPr>
      <xdr:pic>
        <xdr:nvPicPr>
          <xdr:cNvPr id="2" name="Picture 1"/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7454900" y="7073900"/>
            <a:ext cx="4576572" cy="2724150"/>
          </a:xfrm>
          <a:prstGeom prst="rect">
            <a:avLst/>
          </a:prstGeom>
        </xdr:spPr>
      </xdr:pic>
      <xdr:sp macro="" textlink="$F$35">
        <xdr:nvSpPr>
          <xdr:cNvPr id="14" name="TextBox 13"/>
          <xdr:cNvSpPr txBox="1"/>
        </xdr:nvSpPr>
        <xdr:spPr>
          <a:xfrm>
            <a:off x="9474200" y="9569450"/>
            <a:ext cx="501650" cy="244930"/>
          </a:xfrm>
          <a:prstGeom prst="rect">
            <a:avLst/>
          </a:prstGeom>
          <a:solidFill>
            <a:srgbClr val="FFFF00"/>
          </a:solidFill>
          <a:ln w="952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36000" tIns="36000" rIns="36000" bIns="36000" rtlCol="0" anchor="ctr">
            <a:noAutofit/>
          </a:bodyPr>
          <a:lstStyle/>
          <a:p>
            <a:pPr algn="ctr"/>
            <a:fld id="{681733E0-4706-4723-9202-8BA7218C40FD}" type="TxLink">
              <a:rPr lang="en-US" sz="1100" b="0" i="0" u="none" strike="noStrike">
                <a:solidFill>
                  <a:srgbClr val="000000"/>
                </a:solidFill>
                <a:latin typeface="Calibri"/>
                <a:cs typeface="Calibri"/>
              </a:rPr>
              <a:pPr algn="ctr"/>
              <a:t> 9,270 </a:t>
            </a:fld>
            <a:endParaRPr lang="en-GB" sz="1100"/>
          </a:p>
        </xdr:txBody>
      </xdr:sp>
      <xdr:sp macro="" textlink="$F$34">
        <xdr:nvSpPr>
          <xdr:cNvPr id="15" name="TextBox 14"/>
          <xdr:cNvSpPr txBox="1"/>
        </xdr:nvSpPr>
        <xdr:spPr>
          <a:xfrm>
            <a:off x="8870950" y="8731250"/>
            <a:ext cx="501650" cy="244930"/>
          </a:xfrm>
          <a:prstGeom prst="rect">
            <a:avLst/>
          </a:prstGeom>
          <a:solidFill>
            <a:srgbClr val="FFFF00"/>
          </a:solidFill>
          <a:ln w="952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36000" tIns="36000" rIns="36000" bIns="36000" rtlCol="0" anchor="ctr">
            <a:noAutofit/>
          </a:bodyPr>
          <a:lstStyle/>
          <a:p>
            <a:pPr algn="ctr"/>
            <a:fld id="{1F2CB18E-D040-4090-B736-4177376554AB}" type="TxLink">
              <a:rPr lang="en-US" sz="1100" b="0" i="0" u="none" strike="noStrike">
                <a:solidFill>
                  <a:srgbClr val="000000"/>
                </a:solidFill>
                <a:latin typeface="Calibri"/>
                <a:cs typeface="Calibri"/>
              </a:rPr>
              <a:pPr algn="ctr"/>
              <a:t> 4,129 </a:t>
            </a:fld>
            <a:endParaRPr lang="en-GB" sz="1100"/>
          </a:p>
        </xdr:txBody>
      </xdr:sp>
      <xdr:sp macro="" textlink="$F$23">
        <xdr:nvSpPr>
          <xdr:cNvPr id="16" name="TextBox 15"/>
          <xdr:cNvSpPr txBox="1"/>
        </xdr:nvSpPr>
        <xdr:spPr>
          <a:xfrm>
            <a:off x="9817100" y="8743950"/>
            <a:ext cx="501650" cy="244930"/>
          </a:xfrm>
          <a:prstGeom prst="rect">
            <a:avLst/>
          </a:prstGeom>
          <a:solidFill>
            <a:srgbClr val="FFFF00"/>
          </a:solidFill>
          <a:ln w="952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36000" tIns="36000" rIns="36000" bIns="36000" rtlCol="0" anchor="ctr">
            <a:noAutofit/>
          </a:bodyPr>
          <a:lstStyle/>
          <a:p>
            <a:pPr algn="ctr"/>
            <a:fld id="{D70F14A2-3931-46B3-8298-1FD22E30A80A}" type="TxLink">
              <a:rPr lang="en-US" sz="1100" b="0" i="0" u="none" strike="noStrike">
                <a:solidFill>
                  <a:srgbClr val="000000"/>
                </a:solidFill>
                <a:latin typeface="Calibri"/>
                <a:cs typeface="Calibri"/>
              </a:rPr>
              <a:pPr algn="ctr"/>
              <a:t> 5,138 </a:t>
            </a:fld>
            <a:endParaRPr lang="en-GB" sz="1100"/>
          </a:p>
        </xdr:txBody>
      </xdr:sp>
      <xdr:sp macro="" textlink="$F$36">
        <xdr:nvSpPr>
          <xdr:cNvPr id="17" name="TextBox 16"/>
          <xdr:cNvSpPr txBox="1"/>
        </xdr:nvSpPr>
        <xdr:spPr>
          <a:xfrm>
            <a:off x="10972800" y="9321800"/>
            <a:ext cx="501650" cy="244930"/>
          </a:xfrm>
          <a:prstGeom prst="rect">
            <a:avLst/>
          </a:prstGeom>
          <a:solidFill>
            <a:srgbClr val="FFFF00"/>
          </a:solidFill>
          <a:ln w="952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36000" tIns="36000" rIns="36000" bIns="36000" rtlCol="0" anchor="ctr">
            <a:noAutofit/>
          </a:bodyPr>
          <a:lstStyle/>
          <a:p>
            <a:pPr algn="ctr"/>
            <a:fld id="{E4449E75-F964-4042-BE3A-428B7B6F0AC2}" type="TxLink">
              <a:rPr lang="en-US" sz="1100" b="0" i="0" u="none" strike="noStrike">
                <a:solidFill>
                  <a:srgbClr val="000000"/>
                </a:solidFill>
                <a:latin typeface="Calibri"/>
                <a:cs typeface="Calibri"/>
              </a:rPr>
              <a:pPr algn="ctr"/>
              <a:t> 357 </a:t>
            </a:fld>
            <a:endParaRPr lang="en-GB" sz="1100"/>
          </a:p>
        </xdr:txBody>
      </xdr:sp>
      <xdr:sp macro="" textlink="$F$32">
        <xdr:nvSpPr>
          <xdr:cNvPr id="18" name="TextBox 17"/>
          <xdr:cNvSpPr txBox="1"/>
        </xdr:nvSpPr>
        <xdr:spPr>
          <a:xfrm>
            <a:off x="7543800" y="8039100"/>
            <a:ext cx="501650" cy="244930"/>
          </a:xfrm>
          <a:prstGeom prst="rect">
            <a:avLst/>
          </a:prstGeom>
          <a:solidFill>
            <a:srgbClr val="FFFF00"/>
          </a:solidFill>
          <a:ln w="952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36000" tIns="36000" rIns="36000" bIns="36000" rtlCol="0" anchor="ctr">
            <a:noAutofit/>
          </a:bodyPr>
          <a:lstStyle/>
          <a:p>
            <a:pPr algn="ctr"/>
            <a:fld id="{7CF77538-0AB3-4C80-936C-F02E133F05A1}" type="TxLink">
              <a:rPr lang="en-US" sz="1100" b="0" i="0" u="none" strike="noStrike">
                <a:solidFill>
                  <a:srgbClr val="000000"/>
                </a:solidFill>
                <a:latin typeface="Calibri"/>
                <a:cs typeface="Calibri"/>
              </a:rPr>
              <a:pPr algn="ctr"/>
              <a:t> 1,503 </a:t>
            </a:fld>
            <a:endParaRPr lang="en-GB" sz="1100"/>
          </a:p>
        </xdr:txBody>
      </xdr:sp>
      <xdr:sp macro="" textlink="$F$31">
        <xdr:nvSpPr>
          <xdr:cNvPr id="19" name="TextBox 18"/>
          <xdr:cNvSpPr txBox="1"/>
        </xdr:nvSpPr>
        <xdr:spPr>
          <a:xfrm>
            <a:off x="8966200" y="7562850"/>
            <a:ext cx="501650" cy="244930"/>
          </a:xfrm>
          <a:prstGeom prst="rect">
            <a:avLst/>
          </a:prstGeom>
          <a:solidFill>
            <a:srgbClr val="FFFF00"/>
          </a:solidFill>
          <a:ln w="952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36000" tIns="36000" rIns="36000" bIns="36000" rtlCol="0" anchor="ctr">
            <a:noAutofit/>
          </a:bodyPr>
          <a:lstStyle/>
          <a:p>
            <a:pPr algn="ctr"/>
            <a:fld id="{7D02E856-228F-4725-9E2B-518A000A7386}" type="TxLink">
              <a:rPr lang="en-US" sz="1100" b="0" i="0" u="none" strike="noStrike">
                <a:solidFill>
                  <a:srgbClr val="000000"/>
                </a:solidFill>
                <a:latin typeface="Calibri"/>
                <a:cs typeface="Calibri"/>
              </a:rPr>
              <a:pPr algn="ctr"/>
              <a:t> 3,503 </a:t>
            </a:fld>
            <a:endParaRPr lang="en-GB" sz="1100"/>
          </a:p>
        </xdr:txBody>
      </xdr:sp>
      <xdr:sp macro="" textlink="$F$22">
        <xdr:nvSpPr>
          <xdr:cNvPr id="20" name="TextBox 19"/>
          <xdr:cNvSpPr txBox="1"/>
        </xdr:nvSpPr>
        <xdr:spPr>
          <a:xfrm>
            <a:off x="10077450" y="8140700"/>
            <a:ext cx="501650" cy="244930"/>
          </a:xfrm>
          <a:prstGeom prst="rect">
            <a:avLst/>
          </a:prstGeom>
          <a:solidFill>
            <a:srgbClr val="FFFF00"/>
          </a:solidFill>
          <a:ln w="952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36000" tIns="36000" rIns="36000" bIns="36000" rtlCol="0" anchor="ctr">
            <a:noAutofit/>
          </a:bodyPr>
          <a:lstStyle/>
          <a:p>
            <a:pPr algn="ctr"/>
            <a:fld id="{DB399B09-1D31-4BBF-A917-8905E583F43B}" type="TxLink">
              <a:rPr lang="en-US" sz="1100" b="0" i="0" u="none" strike="noStrike">
                <a:solidFill>
                  <a:srgbClr val="000000"/>
                </a:solidFill>
                <a:latin typeface="Calibri"/>
                <a:cs typeface="Calibri"/>
              </a:rPr>
              <a:pPr algn="ctr"/>
              <a:t> 2,000 </a:t>
            </a:fld>
            <a:endParaRPr lang="en-GB" sz="1100"/>
          </a:p>
        </xdr:txBody>
      </xdr:sp>
      <xdr:sp macro="" textlink="$F$19">
        <xdr:nvSpPr>
          <xdr:cNvPr id="21" name="TextBox 20"/>
          <xdr:cNvSpPr txBox="1"/>
        </xdr:nvSpPr>
        <xdr:spPr>
          <a:xfrm>
            <a:off x="11195050" y="8553450"/>
            <a:ext cx="260350" cy="241300"/>
          </a:xfrm>
          <a:prstGeom prst="rect">
            <a:avLst/>
          </a:prstGeom>
          <a:solidFill>
            <a:srgbClr val="FFFF00"/>
          </a:solidFill>
          <a:ln w="952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36000" tIns="36000" rIns="36000" bIns="36000" rtlCol="0" anchor="ctr">
            <a:noAutofit/>
          </a:bodyPr>
          <a:lstStyle/>
          <a:p>
            <a:pPr algn="ctr"/>
            <a:fld id="{8BA77094-B0E2-4C74-B23D-EDD6FAD55F7F}" type="TxLink">
              <a:rPr lang="en-US" sz="1100" b="0" i="0" u="none" strike="noStrike">
                <a:solidFill>
                  <a:srgbClr val="000000"/>
                </a:solidFill>
                <a:latin typeface="Calibri"/>
                <a:cs typeface="Calibri"/>
              </a:rPr>
              <a:pPr algn="ctr"/>
              <a:t> 20 </a:t>
            </a:fld>
            <a:endParaRPr lang="en-GB" sz="1100"/>
          </a:p>
        </xdr:txBody>
      </xdr:sp>
    </xdr:grpSp>
    <xdr:clientData/>
  </xdr:twoCellAnchor>
  <xdr:twoCellAnchor>
    <xdr:from>
      <xdr:col>8</xdr:col>
      <xdr:colOff>609601</xdr:colOff>
      <xdr:row>14</xdr:row>
      <xdr:rowOff>165101</xdr:rowOff>
    </xdr:from>
    <xdr:to>
      <xdr:col>13</xdr:col>
      <xdr:colOff>958850</xdr:colOff>
      <xdr:row>29</xdr:row>
      <xdr:rowOff>149869</xdr:rowOff>
    </xdr:to>
    <xdr:grpSp>
      <xdr:nvGrpSpPr>
        <xdr:cNvPr id="25" name="Group 24"/>
        <xdr:cNvGrpSpPr/>
      </xdr:nvGrpSpPr>
      <xdr:grpSpPr>
        <a:xfrm>
          <a:off x="5791201" y="2743201"/>
          <a:ext cx="4127499" cy="2747018"/>
          <a:chOff x="3841751" y="5689601"/>
          <a:chExt cx="4127499" cy="2747018"/>
        </a:xfrm>
      </xdr:grpSpPr>
      <xdr:grpSp>
        <xdr:nvGrpSpPr>
          <xdr:cNvPr id="13" name="Group 12"/>
          <xdr:cNvGrpSpPr/>
        </xdr:nvGrpSpPr>
        <xdr:grpSpPr>
          <a:xfrm>
            <a:off x="3841751" y="5689601"/>
            <a:ext cx="4127499" cy="2747018"/>
            <a:chOff x="11620501" y="7181851"/>
            <a:chExt cx="4127499" cy="2747018"/>
          </a:xfrm>
        </xdr:grpSpPr>
        <xdr:pic>
          <xdr:nvPicPr>
            <xdr:cNvPr id="3" name="Picture 2"/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1620501" y="7181851"/>
              <a:ext cx="4127499" cy="2747018"/>
            </a:xfrm>
            <a:prstGeom prst="rect">
              <a:avLst/>
            </a:prstGeom>
          </xdr:spPr>
        </xdr:pic>
        <xdr:sp macro="" textlink="$F$26">
          <xdr:nvSpPr>
            <xdr:cNvPr id="5" name="TextBox 4"/>
            <xdr:cNvSpPr txBox="1"/>
          </xdr:nvSpPr>
          <xdr:spPr>
            <a:xfrm>
              <a:off x="12820650" y="8802460"/>
              <a:ext cx="501650" cy="244930"/>
            </a:xfrm>
            <a:prstGeom prst="rect">
              <a:avLst/>
            </a:prstGeom>
            <a:solidFill>
              <a:srgbClr val="FFFF00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none" lIns="36000" tIns="36000" rIns="36000" bIns="36000" rtlCol="0" anchor="ctr">
              <a:noAutofit/>
            </a:bodyPr>
            <a:lstStyle/>
            <a:p>
              <a:pPr algn="ctr"/>
              <a:fld id="{AFB7302D-6BCB-483E-837B-BD26CB0A61CC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 algn="ctr"/>
                <a:t> 9,000 </a:t>
              </a:fld>
              <a:endParaRPr lang="en-GB" sz="1100"/>
            </a:p>
          </xdr:txBody>
        </xdr:sp>
        <xdr:sp macro="" textlink="$F$31">
          <xdr:nvSpPr>
            <xdr:cNvPr id="6" name="TextBox 5"/>
            <xdr:cNvSpPr txBox="1"/>
          </xdr:nvSpPr>
          <xdr:spPr>
            <a:xfrm>
              <a:off x="15049500" y="7581900"/>
              <a:ext cx="450850" cy="228600"/>
            </a:xfrm>
            <a:prstGeom prst="rect">
              <a:avLst/>
            </a:prstGeom>
            <a:solidFill>
              <a:srgbClr val="FFFF00"/>
            </a:solidFill>
            <a:ln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36000" tIns="36000" rIns="36000" bIns="36000" rtlCol="0" anchor="ctr">
              <a:noAutofit/>
            </a:bodyPr>
            <a:lstStyle/>
            <a:p>
              <a:pPr algn="ctr"/>
              <a:fld id="{C88D5663-8188-4B99-941D-4507D5DEE51F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 algn="ctr"/>
                <a:t> 3,503 </a:t>
              </a:fld>
              <a:endParaRPr lang="en-GB" sz="1100"/>
            </a:p>
          </xdr:txBody>
        </xdr:sp>
        <xdr:sp macro="" textlink="$F$27">
          <xdr:nvSpPr>
            <xdr:cNvPr id="7" name="TextBox 6"/>
            <xdr:cNvSpPr txBox="1"/>
          </xdr:nvSpPr>
          <xdr:spPr>
            <a:xfrm>
              <a:off x="12547600" y="7283450"/>
              <a:ext cx="431800" cy="241300"/>
            </a:xfrm>
            <a:prstGeom prst="rect">
              <a:avLst/>
            </a:prstGeom>
            <a:solidFill>
              <a:srgbClr val="FFFF00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none" lIns="36000" tIns="36000" rIns="36000" bIns="36000" rtlCol="0" anchor="ctr"/>
            <a:lstStyle/>
            <a:p>
              <a:pPr algn="ctr"/>
              <a:fld id="{9FEB2057-90B6-41BC-8669-38E324C99503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 algn="ctr"/>
                <a:t> 3,000 </a:t>
              </a:fld>
              <a:endParaRPr lang="en-GB" sz="1100"/>
            </a:p>
          </xdr:txBody>
        </xdr:sp>
        <xdr:sp macro="" textlink="$F$29">
          <xdr:nvSpPr>
            <xdr:cNvPr id="8" name="TextBox 7"/>
            <xdr:cNvSpPr txBox="1"/>
          </xdr:nvSpPr>
          <xdr:spPr>
            <a:xfrm>
              <a:off x="14287500" y="7239000"/>
              <a:ext cx="431800" cy="241300"/>
            </a:xfrm>
            <a:prstGeom prst="rect">
              <a:avLst/>
            </a:prstGeom>
            <a:solidFill>
              <a:srgbClr val="FFFF00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none" lIns="36000" tIns="36000" rIns="36000" bIns="36000" rtlCol="0" anchor="ctr"/>
            <a:lstStyle/>
            <a:p>
              <a:pPr algn="ctr"/>
              <a:fld id="{B6886628-F3F4-40E9-88D5-06A2B9FED749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 algn="ctr"/>
                <a:t> 4,500 </a:t>
              </a:fld>
              <a:endParaRPr lang="en-GB" sz="1100"/>
            </a:p>
          </xdr:txBody>
        </xdr:sp>
        <xdr:sp macro="" textlink="$F$22">
          <xdr:nvSpPr>
            <xdr:cNvPr id="9" name="TextBox 8"/>
            <xdr:cNvSpPr txBox="1"/>
          </xdr:nvSpPr>
          <xdr:spPr>
            <a:xfrm>
              <a:off x="15106651" y="8362951"/>
              <a:ext cx="431800" cy="241300"/>
            </a:xfrm>
            <a:prstGeom prst="rect">
              <a:avLst/>
            </a:prstGeom>
            <a:solidFill>
              <a:srgbClr val="FFFF00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none" lIns="36000" tIns="36000" rIns="36000" bIns="36000" rtlCol="0" anchor="ctr"/>
            <a:lstStyle/>
            <a:p>
              <a:pPr algn="ctr"/>
              <a:fld id="{35B927CF-DAA5-489B-AD10-CC8D7BBF32CB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 algn="ctr"/>
                <a:t> 2,000 </a:t>
              </a:fld>
              <a:endParaRPr lang="en-GB" sz="1100"/>
            </a:p>
          </xdr:txBody>
        </xdr:sp>
        <xdr:sp macro="" textlink="$F$18">
          <xdr:nvSpPr>
            <xdr:cNvPr id="10" name="TextBox 9"/>
            <xdr:cNvSpPr txBox="1"/>
          </xdr:nvSpPr>
          <xdr:spPr>
            <a:xfrm>
              <a:off x="13843000" y="8382000"/>
              <a:ext cx="336550" cy="234950"/>
            </a:xfrm>
            <a:prstGeom prst="rect">
              <a:avLst/>
            </a:prstGeom>
            <a:solidFill>
              <a:srgbClr val="FFFF00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none" lIns="36000" tIns="36000" rIns="36000" bIns="36000" rtlCol="0" anchor="ctr"/>
            <a:lstStyle/>
            <a:p>
              <a:pPr algn="ctr"/>
              <a:fld id="{5B0AE147-4F65-4F10-BA0F-05A51AD6F261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 algn="ctr"/>
                <a:t> 40 </a:t>
              </a:fld>
              <a:endParaRPr lang="en-GB" sz="1100"/>
            </a:p>
          </xdr:txBody>
        </xdr:sp>
        <xdr:sp macro="" textlink="$F$35">
          <xdr:nvSpPr>
            <xdr:cNvPr id="11" name="TextBox 10"/>
            <xdr:cNvSpPr txBox="1"/>
          </xdr:nvSpPr>
          <xdr:spPr>
            <a:xfrm>
              <a:off x="13525500" y="9283700"/>
              <a:ext cx="476250" cy="241300"/>
            </a:xfrm>
            <a:prstGeom prst="rect">
              <a:avLst/>
            </a:prstGeom>
            <a:solidFill>
              <a:srgbClr val="FFFF00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none" lIns="36000" tIns="36000" rIns="36000" bIns="36000" rtlCol="0" anchor="ctr"/>
            <a:lstStyle/>
            <a:p>
              <a:pPr algn="ctr"/>
              <a:fld id="{57DDFE47-41B4-4E3C-9991-8AFF1CBF5B1B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 algn="ctr"/>
                <a:t> 9,270 </a:t>
              </a:fld>
              <a:endParaRPr lang="en-GB" sz="1100"/>
            </a:p>
          </xdr:txBody>
        </xdr:sp>
        <xdr:sp macro="" textlink="$F$36">
          <xdr:nvSpPr>
            <xdr:cNvPr id="12" name="TextBox 11"/>
            <xdr:cNvSpPr txBox="1"/>
          </xdr:nvSpPr>
          <xdr:spPr>
            <a:xfrm>
              <a:off x="15024100" y="9480550"/>
              <a:ext cx="501650" cy="247650"/>
            </a:xfrm>
            <a:prstGeom prst="rect">
              <a:avLst/>
            </a:prstGeom>
            <a:solidFill>
              <a:srgbClr val="FFFF00"/>
            </a:solidFill>
            <a:ln w="9525" cmpd="sng">
              <a:solidFill>
                <a:schemeClr val="tx1"/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none" lIns="36000" tIns="36000" rIns="36000" bIns="36000" rtlCol="0" anchor="ctr"/>
            <a:lstStyle/>
            <a:p>
              <a:pPr algn="ctr"/>
              <a:fld id="{2388AD57-83E1-41C0-9AAA-D9C0893308C8}" type="TxLink">
                <a:rPr lang="en-US" sz="1100" b="0" i="0" u="none" strike="noStrike">
                  <a:solidFill>
                    <a:srgbClr val="000000"/>
                  </a:solidFill>
                  <a:latin typeface="Calibri"/>
                  <a:cs typeface="Calibri"/>
                </a:rPr>
                <a:pPr algn="ctr"/>
                <a:t> 357 </a:t>
              </a:fld>
              <a:endParaRPr lang="en-GB" sz="1100"/>
            </a:p>
          </xdr:txBody>
        </xdr:sp>
      </xdr:grpSp>
      <xdr:sp macro="" textlink="$F$25">
        <xdr:nvSpPr>
          <xdr:cNvPr id="24" name="TextBox 23"/>
          <xdr:cNvSpPr txBox="1"/>
        </xdr:nvSpPr>
        <xdr:spPr>
          <a:xfrm>
            <a:off x="5137150" y="6451600"/>
            <a:ext cx="260350" cy="241300"/>
          </a:xfrm>
          <a:prstGeom prst="rect">
            <a:avLst/>
          </a:prstGeom>
          <a:solidFill>
            <a:srgbClr val="FFFF00"/>
          </a:solidFill>
          <a:ln w="952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none" lIns="36000" tIns="36000" rIns="36000" bIns="36000" rtlCol="0" anchor="ctr">
            <a:noAutofit/>
          </a:bodyPr>
          <a:lstStyle/>
          <a:p>
            <a:pPr algn="ctr"/>
            <a:fld id="{0797A9BE-63BC-4CC9-8F41-DC4F807713BF}" type="TxLink">
              <a:rPr lang="en-US" sz="1100" b="0" i="0" u="none" strike="noStrike">
                <a:solidFill>
                  <a:srgbClr val="000000"/>
                </a:solidFill>
                <a:latin typeface="Calibri"/>
                <a:cs typeface="Calibri"/>
              </a:rPr>
              <a:pPr algn="ctr"/>
              <a:t>30</a:t>
            </a:fld>
            <a:endParaRPr lang="en-GB" sz="1100"/>
          </a:p>
        </xdr:txBody>
      </xdr:sp>
    </xdr:grpSp>
    <xdr:clientData/>
  </xdr:twoCellAnchor>
  <xdr:twoCellAnchor>
    <xdr:from>
      <xdr:col>15</xdr:col>
      <xdr:colOff>457200</xdr:colOff>
      <xdr:row>18</xdr:row>
      <xdr:rowOff>152400</xdr:rowOff>
    </xdr:from>
    <xdr:to>
      <xdr:col>20</xdr:col>
      <xdr:colOff>107950</xdr:colOff>
      <xdr:row>26</xdr:row>
      <xdr:rowOff>152400</xdr:rowOff>
    </xdr:to>
    <xdr:sp macro="" textlink="">
      <xdr:nvSpPr>
        <xdr:cNvPr id="4" name="Rectangle 3"/>
        <xdr:cNvSpPr/>
      </xdr:nvSpPr>
      <xdr:spPr>
        <a:xfrm>
          <a:off x="11576050" y="3467100"/>
          <a:ext cx="2698750" cy="1473200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>
    <xdr:from>
      <xdr:col>16</xdr:col>
      <xdr:colOff>412749</xdr:colOff>
      <xdr:row>19</xdr:row>
      <xdr:rowOff>47625</xdr:rowOff>
    </xdr:from>
    <xdr:to>
      <xdr:col>19</xdr:col>
      <xdr:colOff>66214</xdr:colOff>
      <xdr:row>26</xdr:row>
      <xdr:rowOff>63501</xdr:rowOff>
    </xdr:to>
    <xdr:grpSp>
      <xdr:nvGrpSpPr>
        <xdr:cNvPr id="72" name="Group 71"/>
        <xdr:cNvGrpSpPr>
          <a:grpSpLocks noChangeAspect="1"/>
        </xdr:cNvGrpSpPr>
      </xdr:nvGrpSpPr>
      <xdr:grpSpPr>
        <a:xfrm>
          <a:off x="12141199" y="3546475"/>
          <a:ext cx="1482265" cy="1304926"/>
          <a:chOff x="12198350" y="3559175"/>
          <a:chExt cx="1363250" cy="1200150"/>
        </a:xfrm>
      </xdr:grpSpPr>
      <xdr:cxnSp macro="">
        <xdr:nvCxnSpPr>
          <xdr:cNvPr id="38" name="Straight Connector 37"/>
          <xdr:cNvCxnSpPr/>
        </xdr:nvCxnSpPr>
        <xdr:spPr>
          <a:xfrm rot="-3000000" flipH="1">
            <a:off x="11969750" y="4152900"/>
            <a:ext cx="1200150" cy="12700"/>
          </a:xfrm>
          <a:prstGeom prst="line">
            <a:avLst/>
          </a:prstGeom>
          <a:ln w="38100"/>
        </xdr:spPr>
        <xdr:style>
          <a:lnRef idx="3">
            <a:schemeClr val="dk1"/>
          </a:lnRef>
          <a:fillRef idx="0">
            <a:schemeClr val="dk1"/>
          </a:fillRef>
          <a:effectRef idx="2">
            <a:schemeClr val="dk1"/>
          </a:effectRef>
          <a:fontRef idx="minor">
            <a:schemeClr val="tx1"/>
          </a:fontRef>
        </xdr:style>
      </xdr:cxnSp>
      <xdr:cxnSp macro="">
        <xdr:nvCxnSpPr>
          <xdr:cNvPr id="60" name="Straight Connector 59"/>
          <xdr:cNvCxnSpPr/>
        </xdr:nvCxnSpPr>
        <xdr:spPr>
          <a:xfrm flipH="1" flipV="1">
            <a:off x="12947650" y="3714750"/>
            <a:ext cx="381000" cy="508000"/>
          </a:xfrm>
          <a:prstGeom prst="straightConnector1">
            <a:avLst/>
          </a:prstGeom>
          <a:ln w="38100"/>
        </xdr:spPr>
        <xdr:style>
          <a:lnRef idx="3">
            <a:schemeClr val="dk1"/>
          </a:lnRef>
          <a:fillRef idx="0">
            <a:schemeClr val="dk1"/>
          </a:fillRef>
          <a:effectRef idx="2">
            <a:schemeClr val="dk1"/>
          </a:effectRef>
          <a:fontRef idx="minor">
            <a:schemeClr val="tx1"/>
          </a:fontRef>
        </xdr:style>
      </xdr:cxnSp>
      <xdr:cxnSp macro="">
        <xdr:nvCxnSpPr>
          <xdr:cNvPr id="64" name="Straight Connector 59"/>
          <xdr:cNvCxnSpPr/>
        </xdr:nvCxnSpPr>
        <xdr:spPr>
          <a:xfrm flipH="1" flipV="1">
            <a:off x="12198350" y="4610100"/>
            <a:ext cx="736600" cy="6350"/>
          </a:xfrm>
          <a:prstGeom prst="straightConnector1">
            <a:avLst/>
          </a:prstGeom>
          <a:ln w="38100"/>
        </xdr:spPr>
        <xdr:style>
          <a:lnRef idx="3">
            <a:schemeClr val="dk1"/>
          </a:lnRef>
          <a:fillRef idx="0">
            <a:schemeClr val="dk1"/>
          </a:fillRef>
          <a:effectRef idx="2">
            <a:schemeClr val="dk1"/>
          </a:effectRef>
          <a:fontRef idx="minor">
            <a:schemeClr val="tx1"/>
          </a:fontRef>
        </xdr:style>
      </xdr:cxnSp>
      <xdr:cxnSp macro="">
        <xdr:nvCxnSpPr>
          <xdr:cNvPr id="69" name="Straight Connector 59"/>
          <xdr:cNvCxnSpPr/>
        </xdr:nvCxnSpPr>
        <xdr:spPr>
          <a:xfrm flipH="1" flipV="1">
            <a:off x="13309600" y="4216400"/>
            <a:ext cx="252000" cy="6350"/>
          </a:xfrm>
          <a:prstGeom prst="straightConnector1">
            <a:avLst/>
          </a:prstGeom>
          <a:ln w="38100"/>
        </xdr:spPr>
        <xdr:style>
          <a:lnRef idx="3">
            <a:schemeClr val="dk1"/>
          </a:lnRef>
          <a:fillRef idx="0">
            <a:schemeClr val="dk1"/>
          </a:fillRef>
          <a:effectRef idx="2">
            <a:schemeClr val="dk1"/>
          </a:effectRef>
          <a:fontRef idx="minor">
            <a:schemeClr val="tx1"/>
          </a:fontRef>
        </xdr:style>
      </xdr:cxnSp>
      <xdr:cxnSp macro="">
        <xdr:nvCxnSpPr>
          <xdr:cNvPr id="70" name="Straight Connector 59"/>
          <xdr:cNvCxnSpPr/>
        </xdr:nvCxnSpPr>
        <xdr:spPr>
          <a:xfrm flipH="1" flipV="1">
            <a:off x="13106400" y="3911600"/>
            <a:ext cx="252000" cy="6350"/>
          </a:xfrm>
          <a:prstGeom prst="straightConnector1">
            <a:avLst/>
          </a:prstGeom>
          <a:ln w="38100"/>
        </xdr:spPr>
        <xdr:style>
          <a:lnRef idx="3">
            <a:schemeClr val="dk1"/>
          </a:lnRef>
          <a:fillRef idx="0">
            <a:schemeClr val="dk1"/>
          </a:fillRef>
          <a:effectRef idx="2">
            <a:schemeClr val="dk1"/>
          </a:effectRef>
          <a:fontRef idx="minor">
            <a:schemeClr val="tx1"/>
          </a:fontRef>
        </xdr:style>
      </xdr:cxnSp>
      <xdr:cxnSp macro="">
        <xdr:nvCxnSpPr>
          <xdr:cNvPr id="71" name="Straight Connector 59"/>
          <xdr:cNvCxnSpPr/>
        </xdr:nvCxnSpPr>
        <xdr:spPr>
          <a:xfrm flipH="1" flipV="1">
            <a:off x="12388850" y="4044950"/>
            <a:ext cx="252000" cy="6350"/>
          </a:xfrm>
          <a:prstGeom prst="straightConnector1">
            <a:avLst/>
          </a:prstGeom>
          <a:ln w="38100"/>
        </xdr:spPr>
        <xdr:style>
          <a:lnRef idx="3">
            <a:schemeClr val="dk1"/>
          </a:lnRef>
          <a:fillRef idx="0">
            <a:schemeClr val="dk1"/>
          </a:fillRef>
          <a:effectRef idx="2">
            <a:schemeClr val="dk1"/>
          </a:effectRef>
          <a:fontRef idx="minor">
            <a:schemeClr val="tx1"/>
          </a:fontRef>
        </xdr:style>
      </xdr:cxnSp>
    </xdr:grpSp>
    <xdr:clientData/>
  </xdr:twoCellAnchor>
  <xdr:twoCellAnchor>
    <xdr:from>
      <xdr:col>17</xdr:col>
      <xdr:colOff>0</xdr:colOff>
      <xdr:row>30</xdr:row>
      <xdr:rowOff>0</xdr:rowOff>
    </xdr:from>
    <xdr:to>
      <xdr:col>17</xdr:col>
      <xdr:colOff>501650</xdr:colOff>
      <xdr:row>31</xdr:row>
      <xdr:rowOff>63500</xdr:rowOff>
    </xdr:to>
    <xdr:sp macro="" textlink="$F$36">
      <xdr:nvSpPr>
        <xdr:cNvPr id="73" name="TextBox 72"/>
        <xdr:cNvSpPr txBox="1"/>
      </xdr:nvSpPr>
      <xdr:spPr>
        <a:xfrm>
          <a:off x="12338050" y="5524500"/>
          <a:ext cx="501650" cy="247650"/>
        </a:xfrm>
        <a:prstGeom prst="rect">
          <a:avLst/>
        </a:prstGeom>
        <a:solidFill>
          <a:srgbClr val="FFFF00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none" lIns="36000" tIns="36000" rIns="36000" bIns="36000" rtlCol="0" anchor="ctr"/>
        <a:lstStyle/>
        <a:p>
          <a:pPr algn="ctr"/>
          <a:fld id="{2388AD57-83E1-41C0-9AAA-D9C0893308C8}" type="TxLink">
            <a:rPr lang="en-US" sz="11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 357 </a:t>
          </a:fld>
          <a:endParaRPr lang="en-GB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T57"/>
  <sheetViews>
    <sheetView showRuler="0" zoomScale="90" zoomScaleNormal="90" zoomScaleSheetLayoutView="70" zoomScalePageLayoutView="60" workbookViewId="0">
      <selection sqref="A1:F1"/>
    </sheetView>
  </sheetViews>
  <sheetFormatPr defaultColWidth="5.453125" defaultRowHeight="15" customHeight="1" x14ac:dyDescent="0.3"/>
  <cols>
    <col min="1" max="16" width="5.453125" style="57"/>
    <col min="17" max="17" width="5.7265625" style="57" bestFit="1" customWidth="1"/>
    <col min="18" max="16384" width="5.453125" style="57"/>
  </cols>
  <sheetData>
    <row r="1" spans="1:72" ht="35.25" customHeight="1" x14ac:dyDescent="0.3">
      <c r="A1" s="457" t="s">
        <v>592</v>
      </c>
      <c r="B1" s="457"/>
      <c r="C1" s="457"/>
      <c r="D1" s="457"/>
      <c r="E1" s="457"/>
      <c r="F1" s="457"/>
      <c r="G1" s="458" t="s">
        <v>0</v>
      </c>
      <c r="H1" s="458"/>
      <c r="I1" s="458"/>
      <c r="J1" s="458"/>
      <c r="K1" s="458"/>
      <c r="L1" s="458"/>
      <c r="M1" s="459" t="s">
        <v>271</v>
      </c>
      <c r="N1" s="459"/>
      <c r="O1" s="459"/>
      <c r="P1" s="459"/>
      <c r="Q1" s="459"/>
      <c r="R1" s="459"/>
      <c r="S1" s="460" t="str">
        <f>A1</f>
        <v>TG1101</v>
      </c>
      <c r="T1" s="460"/>
      <c r="U1" s="460"/>
      <c r="V1" s="460"/>
      <c r="W1" s="460"/>
      <c r="X1" s="460"/>
      <c r="Y1" s="424" t="str">
        <f>$G$1</f>
        <v>MISSION DATA CARD</v>
      </c>
      <c r="Z1" s="424"/>
      <c r="AA1" s="424"/>
      <c r="AB1" s="424"/>
      <c r="AC1" s="424"/>
      <c r="AD1" s="424"/>
      <c r="AE1" s="427" t="str">
        <f>$M$1</f>
        <v>SHOOTER 1</v>
      </c>
      <c r="AF1" s="427"/>
      <c r="AG1" s="427"/>
      <c r="AH1" s="427"/>
      <c r="AI1" s="427"/>
      <c r="AJ1" s="427"/>
      <c r="AK1" s="262" t="str">
        <f>$A$1</f>
        <v>TG1101</v>
      </c>
      <c r="AL1" s="263"/>
      <c r="AM1" s="263"/>
      <c r="AN1" s="263"/>
      <c r="AO1" s="263"/>
      <c r="AP1" s="264"/>
      <c r="AQ1" s="265" t="str">
        <f>$G$1</f>
        <v>MISSION DATA CARD</v>
      </c>
      <c r="AR1" s="266"/>
      <c r="AS1" s="266"/>
      <c r="AT1" s="266"/>
      <c r="AU1" s="266"/>
      <c r="AV1" s="267"/>
      <c r="AW1" s="268" t="str">
        <f>$M$1</f>
        <v>SHOOTER 1</v>
      </c>
      <c r="AX1" s="269"/>
      <c r="AY1" s="269"/>
      <c r="AZ1" s="269"/>
      <c r="BA1" s="269"/>
      <c r="BB1" s="270"/>
      <c r="BC1" s="262" t="str">
        <f>$A$1</f>
        <v>TG1101</v>
      </c>
      <c r="BD1" s="263"/>
      <c r="BE1" s="263"/>
      <c r="BF1" s="263"/>
      <c r="BG1" s="263"/>
      <c r="BH1" s="264"/>
      <c r="BI1" s="265" t="str">
        <f>$G$1</f>
        <v>MISSION DATA CARD</v>
      </c>
      <c r="BJ1" s="266"/>
      <c r="BK1" s="266"/>
      <c r="BL1" s="266"/>
      <c r="BM1" s="266"/>
      <c r="BN1" s="267"/>
      <c r="BO1" s="268" t="str">
        <f>$M$1</f>
        <v>SHOOTER 1</v>
      </c>
      <c r="BP1" s="269"/>
      <c r="BQ1" s="269"/>
      <c r="BR1" s="269"/>
      <c r="BS1" s="269"/>
      <c r="BT1" s="270"/>
    </row>
    <row r="2" spans="1:72" ht="15" customHeight="1" x14ac:dyDescent="0.3">
      <c r="A2" s="271" t="s">
        <v>23</v>
      </c>
      <c r="B2" s="272"/>
      <c r="C2" s="272"/>
      <c r="D2" s="272"/>
      <c r="E2" s="272"/>
      <c r="F2" s="272"/>
      <c r="G2" s="272"/>
      <c r="H2" s="272"/>
      <c r="I2" s="272"/>
      <c r="J2" s="272"/>
      <c r="K2" s="272"/>
      <c r="L2" s="272"/>
      <c r="M2" s="272"/>
      <c r="N2" s="272"/>
      <c r="O2" s="272"/>
      <c r="P2" s="272"/>
      <c r="Q2" s="272"/>
      <c r="R2" s="273"/>
      <c r="S2" s="443" t="s">
        <v>2</v>
      </c>
      <c r="T2" s="444"/>
      <c r="U2" s="444"/>
      <c r="V2" s="444"/>
      <c r="W2" s="444"/>
      <c r="X2" s="444"/>
      <c r="Y2" s="444"/>
      <c r="Z2" s="444"/>
      <c r="AA2" s="444"/>
      <c r="AB2" s="444"/>
      <c r="AC2" s="444"/>
      <c r="AD2" s="444"/>
      <c r="AE2" s="444"/>
      <c r="AF2" s="444"/>
      <c r="AG2" s="444"/>
      <c r="AH2" s="444"/>
      <c r="AI2" s="444"/>
      <c r="AJ2" s="445"/>
      <c r="AK2" s="271" t="s">
        <v>416</v>
      </c>
      <c r="AL2" s="272"/>
      <c r="AM2" s="272"/>
      <c r="AN2" s="272"/>
      <c r="AO2" s="272"/>
      <c r="AP2" s="272"/>
      <c r="AQ2" s="272"/>
      <c r="AR2" s="272"/>
      <c r="AS2" s="272"/>
      <c r="AT2" s="272"/>
      <c r="AU2" s="272"/>
      <c r="AV2" s="272"/>
      <c r="AW2" s="272"/>
      <c r="AX2" s="272"/>
      <c r="AY2" s="272"/>
      <c r="AZ2" s="272"/>
      <c r="BA2" s="272"/>
      <c r="BB2" s="273"/>
      <c r="BC2" s="271" t="s">
        <v>575</v>
      </c>
      <c r="BD2" s="272"/>
      <c r="BE2" s="272"/>
      <c r="BF2" s="272"/>
      <c r="BG2" s="272"/>
      <c r="BH2" s="272"/>
      <c r="BI2" s="272"/>
      <c r="BJ2" s="272"/>
      <c r="BK2" s="272"/>
      <c r="BL2" s="272"/>
      <c r="BM2" s="272"/>
      <c r="BN2" s="272"/>
      <c r="BO2" s="272"/>
      <c r="BP2" s="272"/>
      <c r="BQ2" s="272"/>
      <c r="BR2" s="272"/>
      <c r="BS2" s="272"/>
      <c r="BT2" s="273"/>
    </row>
    <row r="3" spans="1:72" ht="15" customHeight="1" x14ac:dyDescent="0.3">
      <c r="A3" s="283" t="s">
        <v>24</v>
      </c>
      <c r="B3" s="284"/>
      <c r="C3" s="284"/>
      <c r="D3" s="285"/>
      <c r="E3" s="283" t="s">
        <v>25</v>
      </c>
      <c r="F3" s="284"/>
      <c r="G3" s="284"/>
      <c r="H3" s="285"/>
      <c r="I3" s="348" t="s">
        <v>423</v>
      </c>
      <c r="J3" s="348"/>
      <c r="K3" s="348" t="s">
        <v>319</v>
      </c>
      <c r="L3" s="348"/>
      <c r="M3" s="348" t="s">
        <v>320</v>
      </c>
      <c r="N3" s="348"/>
      <c r="O3" s="283" t="s">
        <v>26</v>
      </c>
      <c r="P3" s="284"/>
      <c r="Q3" s="284"/>
      <c r="R3" s="285"/>
      <c r="S3" s="108" t="s">
        <v>3</v>
      </c>
      <c r="T3" s="283" t="s">
        <v>34</v>
      </c>
      <c r="U3" s="285"/>
      <c r="V3" s="283" t="s">
        <v>226</v>
      </c>
      <c r="W3" s="284"/>
      <c r="X3" s="284"/>
      <c r="Y3" s="285"/>
      <c r="Z3" s="200" t="s">
        <v>311</v>
      </c>
      <c r="AA3" s="109" t="s">
        <v>37</v>
      </c>
      <c r="AB3" s="200" t="s">
        <v>417</v>
      </c>
      <c r="AC3" s="283" t="s">
        <v>158</v>
      </c>
      <c r="AD3" s="285"/>
      <c r="AE3" s="283" t="s">
        <v>159</v>
      </c>
      <c r="AF3" s="285"/>
      <c r="AG3" s="283" t="s">
        <v>38</v>
      </c>
      <c r="AH3" s="285"/>
      <c r="AI3" s="225" t="s">
        <v>125</v>
      </c>
      <c r="AJ3" s="111" t="s">
        <v>126</v>
      </c>
      <c r="AK3" s="298" t="s">
        <v>383</v>
      </c>
      <c r="AL3" s="299"/>
      <c r="AM3" s="299"/>
      <c r="AN3" s="299"/>
      <c r="AO3" s="299"/>
      <c r="AP3" s="299"/>
      <c r="AQ3" s="299"/>
      <c r="AR3" s="299"/>
      <c r="AS3" s="299"/>
      <c r="AT3" s="299"/>
      <c r="AU3" s="299"/>
      <c r="AV3" s="299"/>
      <c r="AW3" s="299"/>
      <c r="AX3" s="299"/>
      <c r="AY3" s="299"/>
      <c r="AZ3" s="299"/>
      <c r="BA3" s="299"/>
      <c r="BB3" s="300"/>
      <c r="BC3" s="274" t="s">
        <v>383</v>
      </c>
      <c r="BD3" s="275"/>
      <c r="BE3" s="275"/>
      <c r="BF3" s="275"/>
      <c r="BG3" s="275"/>
      <c r="BH3" s="275"/>
      <c r="BI3" s="275"/>
      <c r="BJ3" s="275"/>
      <c r="BK3" s="275"/>
      <c r="BL3" s="275"/>
      <c r="BM3" s="275"/>
      <c r="BN3" s="275"/>
      <c r="BO3" s="275"/>
      <c r="BP3" s="275"/>
      <c r="BQ3" s="275"/>
      <c r="BR3" s="275"/>
      <c r="BS3" s="275"/>
      <c r="BT3" s="276"/>
    </row>
    <row r="4" spans="1:72" ht="15" customHeight="1" x14ac:dyDescent="0.3">
      <c r="A4" s="434" t="s">
        <v>579</v>
      </c>
      <c r="B4" s="435"/>
      <c r="C4" s="435"/>
      <c r="D4" s="436"/>
      <c r="E4" s="434" t="s">
        <v>591</v>
      </c>
      <c r="F4" s="435"/>
      <c r="G4" s="435"/>
      <c r="H4" s="436"/>
      <c r="I4" s="452" t="s">
        <v>576</v>
      </c>
      <c r="J4" s="452"/>
      <c r="K4" s="452" t="s">
        <v>577</v>
      </c>
      <c r="L4" s="452"/>
      <c r="M4" s="485" t="s">
        <v>578</v>
      </c>
      <c r="N4" s="485"/>
      <c r="O4" s="428" t="s">
        <v>8</v>
      </c>
      <c r="P4" s="429"/>
      <c r="Q4" s="446">
        <f>Fuel!$C$22</f>
        <v>9000</v>
      </c>
      <c r="R4" s="447"/>
      <c r="S4" s="103">
        <f>IF(ROUTE!A6 &lt;&gt;"",ROUTE!A6,"")</f>
        <v>1</v>
      </c>
      <c r="T4" s="470" t="str">
        <f>IF(ROUTE!B6&lt;&gt;"",ROUTE!B6,"")</f>
        <v>PUSH</v>
      </c>
      <c r="U4" s="470"/>
      <c r="V4" s="474" t="str">
        <f>IF(ROUTE!C6&lt;&gt;"",ROUTE!C6,"")</f>
        <v>N24:16.215 E053:51.680</v>
      </c>
      <c r="W4" s="475"/>
      <c r="X4" s="475"/>
      <c r="Y4" s="476"/>
      <c r="Z4" s="203" t="str">
        <f>IF(ROUTE!D6&lt;&gt;"",ROUTE!D6,"")</f>
        <v>269°</v>
      </c>
      <c r="AA4" s="100">
        <f>IF(ROUTE!E6&lt;&gt;"",ROUTE!E6,"")</f>
        <v>37</v>
      </c>
      <c r="AB4" s="203">
        <f>IF(ROUTE!G6&lt;&gt;"",ROUTE!G6,"")</f>
        <v>281</v>
      </c>
      <c r="AC4" s="483">
        <f>IF(ROUTE!J6&lt;&gt;"",ROUTE!J6,"")</f>
        <v>4.3750000000000178E-3</v>
      </c>
      <c r="AD4" s="484"/>
      <c r="AE4" s="492">
        <f>IF(ROUTE!H6&lt;&gt;"",ROUTE!H6,"")</f>
        <v>0.34465277777777775</v>
      </c>
      <c r="AF4" s="493"/>
      <c r="AG4" s="497" t="str">
        <f>IF(ROUTE!F6&lt;&gt;"",ROUTE!F6,"")</f>
        <v>15.0 M</v>
      </c>
      <c r="AH4" s="498"/>
      <c r="AI4" s="226">
        <f>IF(ROUTE!O6&lt;&gt;"",ROUTE!O6,"")</f>
        <v>2590</v>
      </c>
      <c r="AJ4" s="244">
        <f>IF(ROUTE!Q6&lt;&gt;"",ROUTE!Q6,"")</f>
        <v>6270</v>
      </c>
      <c r="AK4" s="301"/>
      <c r="AL4" s="302"/>
      <c r="AM4" s="302"/>
      <c r="AN4" s="302"/>
      <c r="AO4" s="302"/>
      <c r="AP4" s="302"/>
      <c r="AQ4" s="302"/>
      <c r="AR4" s="302"/>
      <c r="AS4" s="302"/>
      <c r="AT4" s="302"/>
      <c r="AU4" s="302"/>
      <c r="AV4" s="302"/>
      <c r="AW4" s="302"/>
      <c r="AX4" s="302"/>
      <c r="AY4" s="302"/>
      <c r="AZ4" s="302"/>
      <c r="BA4" s="302"/>
      <c r="BB4" s="303"/>
      <c r="BC4" s="277"/>
      <c r="BD4" s="278"/>
      <c r="BE4" s="278"/>
      <c r="BF4" s="278"/>
      <c r="BG4" s="278"/>
      <c r="BH4" s="278"/>
      <c r="BI4" s="278"/>
      <c r="BJ4" s="278"/>
      <c r="BK4" s="278"/>
      <c r="BL4" s="278"/>
      <c r="BM4" s="278"/>
      <c r="BN4" s="278"/>
      <c r="BO4" s="278"/>
      <c r="BP4" s="278"/>
      <c r="BQ4" s="278"/>
      <c r="BR4" s="278"/>
      <c r="BS4" s="278"/>
      <c r="BT4" s="279"/>
    </row>
    <row r="5" spans="1:72" ht="15" customHeight="1" x14ac:dyDescent="0.3">
      <c r="A5" s="437"/>
      <c r="B5" s="438"/>
      <c r="C5" s="438"/>
      <c r="D5" s="439"/>
      <c r="E5" s="437"/>
      <c r="F5" s="438"/>
      <c r="G5" s="438"/>
      <c r="H5" s="439"/>
      <c r="I5" s="453"/>
      <c r="J5" s="453"/>
      <c r="K5" s="453"/>
      <c r="L5" s="453"/>
      <c r="M5" s="486"/>
      <c r="N5" s="486"/>
      <c r="O5" s="430" t="s">
        <v>5</v>
      </c>
      <c r="P5" s="431"/>
      <c r="Q5" s="448">
        <f>Fuel!$C$16</f>
        <v>3200</v>
      </c>
      <c r="R5" s="449"/>
      <c r="S5" s="102">
        <f>IF(ROUTE!A7 &lt;&gt;"",ROUTE!A7,"")</f>
        <v>2</v>
      </c>
      <c r="T5" s="471">
        <f>IF(ROUTE!B7&lt;&gt;"",ROUTE!B7,"")</f>
        <v>2</v>
      </c>
      <c r="U5" s="471"/>
      <c r="V5" s="477" t="str">
        <f>IF(ROUTE!C7&lt;&gt;"",ROUTE!C7,"")</f>
        <v>N24:21.880 E053:38.335</v>
      </c>
      <c r="W5" s="478"/>
      <c r="X5" s="478"/>
      <c r="Y5" s="479"/>
      <c r="Z5" s="202" t="str">
        <f>IF(ROUTE!D7&lt;&gt;"",ROUTE!D7,"")</f>
        <v>293°</v>
      </c>
      <c r="AA5" s="99">
        <f>IF(ROUTE!E7&lt;&gt;"",ROUTE!E7,"")</f>
        <v>13</v>
      </c>
      <c r="AB5" s="202">
        <f>IF(ROUTE!G7&lt;&gt;"",ROUTE!G7,"")</f>
        <v>291</v>
      </c>
      <c r="AC5" s="417">
        <f>IF(ROUTE!J7&lt;&gt;"",ROUTE!J7,"")</f>
        <v>1.8634259259259767E-3</v>
      </c>
      <c r="AD5" s="418"/>
      <c r="AE5" s="384">
        <f>IF(ROUTE!H7&lt;&gt;"",ROUTE!H7,"")</f>
        <v>0.34651620370370373</v>
      </c>
      <c r="AF5" s="385"/>
      <c r="AG5" s="315" t="str">
        <f>IF(ROUTE!F7&lt;&gt;"",ROUTE!F7,"")</f>
        <v>1.5 A</v>
      </c>
      <c r="AH5" s="316"/>
      <c r="AI5" s="227">
        <f>IF(ROUTE!O7&lt;&gt;"",ROUTE!O7,"")</f>
        <v>2320</v>
      </c>
      <c r="AJ5" s="245">
        <f>IF(ROUTE!Q7&lt;&gt;"",ROUTE!Q7,"")</f>
        <v>6000</v>
      </c>
      <c r="AK5" s="301"/>
      <c r="AL5" s="302"/>
      <c r="AM5" s="302"/>
      <c r="AN5" s="302"/>
      <c r="AO5" s="302"/>
      <c r="AP5" s="302"/>
      <c r="AQ5" s="302"/>
      <c r="AR5" s="302"/>
      <c r="AS5" s="302"/>
      <c r="AT5" s="302"/>
      <c r="AU5" s="302"/>
      <c r="AV5" s="302"/>
      <c r="AW5" s="302"/>
      <c r="AX5" s="302"/>
      <c r="AY5" s="302"/>
      <c r="AZ5" s="302"/>
      <c r="BA5" s="302"/>
      <c r="BB5" s="303"/>
      <c r="BC5" s="277"/>
      <c r="BD5" s="278"/>
      <c r="BE5" s="278"/>
      <c r="BF5" s="278"/>
      <c r="BG5" s="278"/>
      <c r="BH5" s="278"/>
      <c r="BI5" s="278"/>
      <c r="BJ5" s="278"/>
      <c r="BK5" s="278"/>
      <c r="BL5" s="278"/>
      <c r="BM5" s="278"/>
      <c r="BN5" s="278"/>
      <c r="BO5" s="278"/>
      <c r="BP5" s="278"/>
      <c r="BQ5" s="278"/>
      <c r="BR5" s="278"/>
      <c r="BS5" s="278"/>
      <c r="BT5" s="279"/>
    </row>
    <row r="6" spans="1:72" ht="15" customHeight="1" x14ac:dyDescent="0.3">
      <c r="A6" s="437"/>
      <c r="B6" s="438"/>
      <c r="C6" s="438"/>
      <c r="D6" s="439"/>
      <c r="E6" s="437"/>
      <c r="F6" s="438"/>
      <c r="G6" s="438"/>
      <c r="H6" s="439"/>
      <c r="I6" s="453"/>
      <c r="J6" s="453"/>
      <c r="K6" s="453"/>
      <c r="L6" s="453"/>
      <c r="M6" s="486"/>
      <c r="N6" s="486"/>
      <c r="O6" s="432" t="s">
        <v>6</v>
      </c>
      <c r="P6" s="433"/>
      <c r="Q6" s="450">
        <f>Fuel!$C$17</f>
        <v>2500</v>
      </c>
      <c r="R6" s="451"/>
      <c r="S6" s="101">
        <f>IF(ROUTE!A8 &lt;&gt;"",ROUTE!A8,"")</f>
        <v>3</v>
      </c>
      <c r="T6" s="472" t="str">
        <f>IF(ROUTE!B8&lt;&gt;"",ROUTE!B8,"")</f>
        <v>IP</v>
      </c>
      <c r="U6" s="472"/>
      <c r="V6" s="480" t="str">
        <f>IF(ROUTE!C8&lt;&gt;"",ROUTE!C8,"")</f>
        <v>N24:17.927 E053:34.357</v>
      </c>
      <c r="W6" s="481"/>
      <c r="X6" s="481"/>
      <c r="Y6" s="482"/>
      <c r="Z6" s="201" t="str">
        <f>IF(ROUTE!D8&lt;&gt;"",ROUTE!D8,"")</f>
        <v>220°</v>
      </c>
      <c r="AA6" s="98">
        <f>IF(ROUTE!E8&lt;&gt;"",ROUTE!E8,"")</f>
        <v>5</v>
      </c>
      <c r="AB6" s="201">
        <f>IF(ROUTE!G8&lt;&gt;"",ROUTE!G8,"")</f>
        <v>408</v>
      </c>
      <c r="AC6" s="380">
        <f>IF(ROUTE!J8&lt;&gt;"",ROUTE!J8,"")</f>
        <v>5.3240740740739811E-4</v>
      </c>
      <c r="AD6" s="381"/>
      <c r="AE6" s="382">
        <f>IF(ROUTE!H8&lt;&gt;"",ROUTE!H8,"")</f>
        <v>0.34704861111111113</v>
      </c>
      <c r="AF6" s="383"/>
      <c r="AG6" s="317" t="str">
        <f>IF(ROUTE!F8&lt;&gt;"",ROUTE!F8,"")</f>
        <v>0.5 A</v>
      </c>
      <c r="AH6" s="318"/>
      <c r="AI6" s="228">
        <f>IF(ROUTE!O8&lt;&gt;"",ROUTE!O8,"")</f>
        <v>2240</v>
      </c>
      <c r="AJ6" s="246">
        <f>IF(ROUTE!Q8&lt;&gt;"",ROUTE!Q8,"")</f>
        <v>5920</v>
      </c>
      <c r="AK6" s="301"/>
      <c r="AL6" s="302"/>
      <c r="AM6" s="302"/>
      <c r="AN6" s="302"/>
      <c r="AO6" s="302"/>
      <c r="AP6" s="302"/>
      <c r="AQ6" s="302"/>
      <c r="AR6" s="302"/>
      <c r="AS6" s="302"/>
      <c r="AT6" s="302"/>
      <c r="AU6" s="302"/>
      <c r="AV6" s="302"/>
      <c r="AW6" s="302"/>
      <c r="AX6" s="302"/>
      <c r="AY6" s="302"/>
      <c r="AZ6" s="302"/>
      <c r="BA6" s="302"/>
      <c r="BB6" s="303"/>
      <c r="BC6" s="277"/>
      <c r="BD6" s="278"/>
      <c r="BE6" s="278"/>
      <c r="BF6" s="278"/>
      <c r="BG6" s="278"/>
      <c r="BH6" s="278"/>
      <c r="BI6" s="278"/>
      <c r="BJ6" s="278"/>
      <c r="BK6" s="278"/>
      <c r="BL6" s="278"/>
      <c r="BM6" s="278"/>
      <c r="BN6" s="278"/>
      <c r="BO6" s="278"/>
      <c r="BP6" s="278"/>
      <c r="BQ6" s="278"/>
      <c r="BR6" s="278"/>
      <c r="BS6" s="278"/>
      <c r="BT6" s="279"/>
    </row>
    <row r="7" spans="1:72" ht="15" customHeight="1" x14ac:dyDescent="0.3">
      <c r="A7" s="440"/>
      <c r="B7" s="441"/>
      <c r="C7" s="441"/>
      <c r="D7" s="442"/>
      <c r="E7" s="440"/>
      <c r="F7" s="441"/>
      <c r="G7" s="441"/>
      <c r="H7" s="442"/>
      <c r="I7" s="454"/>
      <c r="J7" s="454"/>
      <c r="K7" s="454"/>
      <c r="L7" s="454"/>
      <c r="M7" s="487"/>
      <c r="N7" s="487"/>
      <c r="O7" s="455" t="s">
        <v>7</v>
      </c>
      <c r="P7" s="456"/>
      <c r="Q7" s="425">
        <f>Fuel!$C$18</f>
        <v>2000</v>
      </c>
      <c r="R7" s="426"/>
      <c r="S7" s="102">
        <f>IF(ROUTE!A9 &lt;&gt;"",ROUTE!A9,"")</f>
        <v>4</v>
      </c>
      <c r="T7" s="471" t="str">
        <f>IF(ROUTE!B9&lt;&gt;"",ROUTE!B9,"")</f>
        <v>TGT</v>
      </c>
      <c r="U7" s="471"/>
      <c r="V7" s="477" t="str">
        <f>IF(ROUTE!C9&lt;&gt;"",ROUTE!C9,"")</f>
        <v>N24:11.350 E053:42.433</v>
      </c>
      <c r="W7" s="478"/>
      <c r="X7" s="478"/>
      <c r="Y7" s="479"/>
      <c r="Z7" s="202" t="str">
        <f>IF(ROUTE!D9&lt;&gt;"",ROUTE!D9,"")</f>
        <v>130°</v>
      </c>
      <c r="AA7" s="99">
        <f>IF(ROUTE!E9&lt;&gt;"",ROUTE!E9,"")</f>
        <v>10</v>
      </c>
      <c r="AB7" s="202">
        <f>IF(ROUTE!G9&lt;&gt;"",ROUTE!G9,"")</f>
        <v>0.75</v>
      </c>
      <c r="AC7" s="417">
        <f>IF(ROUTE!J9&lt;&gt;"",ROUTE!J9,"")</f>
        <v>8.3333333333335258E-4</v>
      </c>
      <c r="AD7" s="418"/>
      <c r="AE7" s="384">
        <f>IF(ROUTE!H9&lt;&gt;"",ROUTE!H9,"")</f>
        <v>0.34788194444444448</v>
      </c>
      <c r="AF7" s="385"/>
      <c r="AG7" s="315" t="str">
        <f>IF(ROUTE!F9&lt;&gt;"",ROUTE!F9,"")</f>
        <v>1.0 A</v>
      </c>
      <c r="AH7" s="316"/>
      <c r="AI7" s="227">
        <f>IF(ROUTE!O9&lt;&gt;"",ROUTE!O9,"")</f>
        <v>2110</v>
      </c>
      <c r="AJ7" s="245">
        <f>IF(ROUTE!Q9&lt;&gt;"",ROUTE!Q9,"")</f>
        <v>5790</v>
      </c>
      <c r="AK7" s="301"/>
      <c r="AL7" s="302"/>
      <c r="AM7" s="302"/>
      <c r="AN7" s="302"/>
      <c r="AO7" s="302"/>
      <c r="AP7" s="302"/>
      <c r="AQ7" s="302"/>
      <c r="AR7" s="302"/>
      <c r="AS7" s="302"/>
      <c r="AT7" s="302"/>
      <c r="AU7" s="302"/>
      <c r="AV7" s="302"/>
      <c r="AW7" s="302"/>
      <c r="AX7" s="302"/>
      <c r="AY7" s="302"/>
      <c r="AZ7" s="302"/>
      <c r="BA7" s="302"/>
      <c r="BB7" s="303"/>
      <c r="BC7" s="277"/>
      <c r="BD7" s="278"/>
      <c r="BE7" s="278"/>
      <c r="BF7" s="278"/>
      <c r="BG7" s="278"/>
      <c r="BH7" s="278"/>
      <c r="BI7" s="278"/>
      <c r="BJ7" s="278"/>
      <c r="BK7" s="278"/>
      <c r="BL7" s="278"/>
      <c r="BM7" s="278"/>
      <c r="BN7" s="278"/>
      <c r="BO7" s="278"/>
      <c r="BP7" s="278"/>
      <c r="BQ7" s="278"/>
      <c r="BR7" s="278"/>
      <c r="BS7" s="278"/>
      <c r="BT7" s="279"/>
    </row>
    <row r="8" spans="1:72" ht="15" customHeight="1" x14ac:dyDescent="0.3">
      <c r="A8" s="348" t="s">
        <v>120</v>
      </c>
      <c r="B8" s="348"/>
      <c r="C8" s="348" t="s">
        <v>121</v>
      </c>
      <c r="D8" s="348"/>
      <c r="E8" s="348"/>
      <c r="F8" s="283" t="s">
        <v>35</v>
      </c>
      <c r="G8" s="285"/>
      <c r="H8" s="108" t="s">
        <v>228</v>
      </c>
      <c r="I8" s="283" t="s">
        <v>36</v>
      </c>
      <c r="J8" s="284"/>
      <c r="K8" s="284"/>
      <c r="L8" s="284"/>
      <c r="M8" s="284"/>
      <c r="N8" s="284"/>
      <c r="O8" s="284"/>
      <c r="P8" s="285"/>
      <c r="Q8" s="233" t="s">
        <v>420</v>
      </c>
      <c r="R8" s="108" t="s">
        <v>124</v>
      </c>
      <c r="S8" s="101">
        <f>IF(ROUTE!A10 &lt;&gt;"",ROUTE!A10,"")</f>
        <v>5</v>
      </c>
      <c r="T8" s="472" t="str">
        <f>IF(ROUTE!B10&lt;&gt;"",ROUTE!B10,"")</f>
        <v>OMAM</v>
      </c>
      <c r="U8" s="472"/>
      <c r="V8" s="480" t="str">
        <f>IF(ROUTE!C10&lt;&gt;"",ROUTE!C10,"")</f>
        <v>N24:15.433 E054:32.050</v>
      </c>
      <c r="W8" s="481"/>
      <c r="X8" s="481"/>
      <c r="Y8" s="482"/>
      <c r="Z8" s="201" t="str">
        <f>IF(ROUTE!D10&lt;&gt;"",ROUTE!D10,"")</f>
        <v>083°</v>
      </c>
      <c r="AA8" s="98">
        <f>IF(ROUTE!E10&lt;&gt;"",ROUTE!E10,"")</f>
        <v>45</v>
      </c>
      <c r="AB8" s="201">
        <f>IF(ROUTE!G10&lt;&gt;"",ROUTE!G10,"")</f>
        <v>291</v>
      </c>
      <c r="AC8" s="380">
        <f>IF(ROUTE!J10&lt;&gt;"",ROUTE!J10,"")</f>
        <v>6.3078703703703387E-3</v>
      </c>
      <c r="AD8" s="381"/>
      <c r="AE8" s="382">
        <f>IF(ROUTE!H10&lt;&gt;"",ROUTE!H10,"")</f>
        <v>0.35418981481481482</v>
      </c>
      <c r="AF8" s="383"/>
      <c r="AG8" s="317" t="str">
        <f>IF(ROUTE!F10&lt;&gt;"",ROUTE!F10,"")</f>
        <v>1.5 A</v>
      </c>
      <c r="AH8" s="318"/>
      <c r="AI8" s="228">
        <f>IF(ROUTE!O10&lt;&gt;"",ROUTE!O10,"")</f>
        <v>1200</v>
      </c>
      <c r="AJ8" s="246">
        <f>IF(ROUTE!Q10&lt;&gt;"",ROUTE!Q10,"")</f>
        <v>4880</v>
      </c>
      <c r="AK8" s="301"/>
      <c r="AL8" s="302"/>
      <c r="AM8" s="302"/>
      <c r="AN8" s="302"/>
      <c r="AO8" s="302"/>
      <c r="AP8" s="302"/>
      <c r="AQ8" s="302"/>
      <c r="AR8" s="302"/>
      <c r="AS8" s="302"/>
      <c r="AT8" s="302"/>
      <c r="AU8" s="302"/>
      <c r="AV8" s="302"/>
      <c r="AW8" s="302"/>
      <c r="AX8" s="302"/>
      <c r="AY8" s="302"/>
      <c r="AZ8" s="302"/>
      <c r="BA8" s="302"/>
      <c r="BB8" s="303"/>
      <c r="BC8" s="277"/>
      <c r="BD8" s="278"/>
      <c r="BE8" s="278"/>
      <c r="BF8" s="278"/>
      <c r="BG8" s="278"/>
      <c r="BH8" s="278"/>
      <c r="BI8" s="278"/>
      <c r="BJ8" s="278"/>
      <c r="BK8" s="278"/>
      <c r="BL8" s="278"/>
      <c r="BM8" s="278"/>
      <c r="BN8" s="278"/>
      <c r="BO8" s="278"/>
      <c r="BP8" s="278"/>
      <c r="BQ8" s="278"/>
      <c r="BR8" s="278"/>
      <c r="BS8" s="278"/>
      <c r="BT8" s="279"/>
    </row>
    <row r="9" spans="1:72" ht="15" customHeight="1" x14ac:dyDescent="0.3">
      <c r="A9" s="412"/>
      <c r="B9" s="412"/>
      <c r="C9" s="351" t="s">
        <v>272</v>
      </c>
      <c r="D9" s="351"/>
      <c r="E9" s="351"/>
      <c r="F9" s="413"/>
      <c r="G9" s="414"/>
      <c r="H9" s="84" t="s">
        <v>434</v>
      </c>
      <c r="I9" s="286" t="s">
        <v>550</v>
      </c>
      <c r="J9" s="287"/>
      <c r="K9" s="287"/>
      <c r="L9" s="287"/>
      <c r="M9" s="287"/>
      <c r="N9" s="287"/>
      <c r="O9" s="287"/>
      <c r="P9" s="288"/>
      <c r="Q9" s="234" t="s">
        <v>421</v>
      </c>
      <c r="R9" s="54" t="s">
        <v>308</v>
      </c>
      <c r="S9" s="102">
        <f>IF(ROUTE!A11 &lt;&gt;"",ROUTE!A11,"")</f>
        <v>6</v>
      </c>
      <c r="T9" s="471" t="str">
        <f>IF(ROUTE!B11&lt;&gt;"",ROUTE!B11,"")</f>
        <v/>
      </c>
      <c r="U9" s="471"/>
      <c r="V9" s="477" t="str">
        <f>IF(ROUTE!C11&lt;&gt;"",ROUTE!C11,"")</f>
        <v/>
      </c>
      <c r="W9" s="478"/>
      <c r="X9" s="478" t="e">
        <f>IF(ROUTE!#REF!&lt;&gt;"",ROUTE!#REF!,"")</f>
        <v>#REF!</v>
      </c>
      <c r="Y9" s="479"/>
      <c r="Z9" s="202" t="str">
        <f>IF(ROUTE!D11&lt;&gt;"",ROUTE!D11,"")</f>
        <v/>
      </c>
      <c r="AA9" s="99" t="str">
        <f>IF(ROUTE!E11&lt;&gt;"",ROUTE!E11,"")</f>
        <v/>
      </c>
      <c r="AB9" s="202" t="str">
        <f>IF(ROUTE!G11&lt;&gt;"",ROUTE!G11,"")</f>
        <v/>
      </c>
      <c r="AC9" s="417" t="str">
        <f>IF(ROUTE!J11&lt;&gt;"",ROUTE!J11,"")</f>
        <v/>
      </c>
      <c r="AD9" s="418"/>
      <c r="AE9" s="384" t="str">
        <f>IF(ROUTE!H11&lt;&gt;"",ROUTE!H11,"")</f>
        <v/>
      </c>
      <c r="AF9" s="385"/>
      <c r="AG9" s="315" t="str">
        <f>IF(ROUTE!F11&lt;&gt;"",ROUTE!F11,"")</f>
        <v/>
      </c>
      <c r="AH9" s="316"/>
      <c r="AI9" s="227" t="str">
        <f>IF(ROUTE!O11&lt;&gt;"",ROUTE!O11,"")</f>
        <v/>
      </c>
      <c r="AJ9" s="245" t="str">
        <f>IF(ROUTE!Q11&lt;&gt;"",ROUTE!Q11,"")</f>
        <v/>
      </c>
      <c r="AK9" s="301"/>
      <c r="AL9" s="302"/>
      <c r="AM9" s="302"/>
      <c r="AN9" s="302"/>
      <c r="AO9" s="302"/>
      <c r="AP9" s="302"/>
      <c r="AQ9" s="302"/>
      <c r="AR9" s="302"/>
      <c r="AS9" s="302"/>
      <c r="AT9" s="302"/>
      <c r="AU9" s="302"/>
      <c r="AV9" s="302"/>
      <c r="AW9" s="302"/>
      <c r="AX9" s="302"/>
      <c r="AY9" s="302"/>
      <c r="AZ9" s="302"/>
      <c r="BA9" s="302"/>
      <c r="BB9" s="303"/>
      <c r="BC9" s="277"/>
      <c r="BD9" s="278"/>
      <c r="BE9" s="278"/>
      <c r="BF9" s="278"/>
      <c r="BG9" s="278"/>
      <c r="BH9" s="278"/>
      <c r="BI9" s="278"/>
      <c r="BJ9" s="278"/>
      <c r="BK9" s="278"/>
      <c r="BL9" s="278"/>
      <c r="BM9" s="278"/>
      <c r="BN9" s="278"/>
      <c r="BO9" s="278"/>
      <c r="BP9" s="278"/>
      <c r="BQ9" s="278"/>
      <c r="BR9" s="278"/>
      <c r="BS9" s="278"/>
      <c r="BT9" s="279"/>
    </row>
    <row r="10" spans="1:72" ht="15" customHeight="1" x14ac:dyDescent="0.3">
      <c r="A10" s="307"/>
      <c r="B10" s="307"/>
      <c r="C10" s="307" t="s">
        <v>274</v>
      </c>
      <c r="D10" s="307"/>
      <c r="E10" s="307"/>
      <c r="F10" s="415"/>
      <c r="G10" s="416"/>
      <c r="H10" s="83" t="s">
        <v>435</v>
      </c>
      <c r="I10" s="289" t="s">
        <v>550</v>
      </c>
      <c r="J10" s="290"/>
      <c r="K10" s="290"/>
      <c r="L10" s="290"/>
      <c r="M10" s="290"/>
      <c r="N10" s="290"/>
      <c r="O10" s="290"/>
      <c r="P10" s="291"/>
      <c r="Q10" s="232" t="s">
        <v>422</v>
      </c>
      <c r="R10" s="52" t="s">
        <v>309</v>
      </c>
      <c r="S10" s="101">
        <f>IF(ROUTE!A12 &lt;&gt;"",ROUTE!A12,"")</f>
        <v>7</v>
      </c>
      <c r="T10" s="472" t="str">
        <f>IF(ROUTE!B12&lt;&gt;"",ROUTE!B12,"")</f>
        <v/>
      </c>
      <c r="U10" s="472"/>
      <c r="V10" s="480" t="str">
        <f>IF(ROUTE!C12&lt;&gt;"",ROUTE!C12,"")</f>
        <v/>
      </c>
      <c r="W10" s="481"/>
      <c r="X10" s="481" t="e">
        <f>IF(ROUTE!#REF!&lt;&gt;"",ROUTE!#REF!,"")</f>
        <v>#REF!</v>
      </c>
      <c r="Y10" s="482"/>
      <c r="Z10" s="201" t="str">
        <f>IF(ROUTE!D12&lt;&gt;"",ROUTE!D12,"")</f>
        <v/>
      </c>
      <c r="AA10" s="98" t="str">
        <f>IF(ROUTE!E12&lt;&gt;"",ROUTE!E12,"")</f>
        <v/>
      </c>
      <c r="AB10" s="201" t="str">
        <f>IF(ROUTE!G12&lt;&gt;"",ROUTE!G12,"")</f>
        <v/>
      </c>
      <c r="AC10" s="380" t="str">
        <f>IF(ROUTE!J12&lt;&gt;"",ROUTE!J12,"")</f>
        <v/>
      </c>
      <c r="AD10" s="381"/>
      <c r="AE10" s="382" t="str">
        <f>IF(ROUTE!H12&lt;&gt;"",ROUTE!H12,"")</f>
        <v/>
      </c>
      <c r="AF10" s="383"/>
      <c r="AG10" s="317" t="str">
        <f>IF(ROUTE!F12&lt;&gt;"",ROUTE!F12,"")</f>
        <v/>
      </c>
      <c r="AH10" s="318"/>
      <c r="AI10" s="228" t="str">
        <f>IF(ROUTE!O12&lt;&gt;"",ROUTE!O12,"")</f>
        <v/>
      </c>
      <c r="AJ10" s="246" t="str">
        <f>IF(ROUTE!Q12&lt;&gt;"",ROUTE!Q12,"")</f>
        <v/>
      </c>
      <c r="AK10" s="301"/>
      <c r="AL10" s="302"/>
      <c r="AM10" s="302"/>
      <c r="AN10" s="302"/>
      <c r="AO10" s="302"/>
      <c r="AP10" s="302"/>
      <c r="AQ10" s="302"/>
      <c r="AR10" s="302"/>
      <c r="AS10" s="302"/>
      <c r="AT10" s="302"/>
      <c r="AU10" s="302"/>
      <c r="AV10" s="302"/>
      <c r="AW10" s="302"/>
      <c r="AX10" s="302"/>
      <c r="AY10" s="302"/>
      <c r="AZ10" s="302"/>
      <c r="BA10" s="302"/>
      <c r="BB10" s="303"/>
      <c r="BC10" s="277"/>
      <c r="BD10" s="278"/>
      <c r="BE10" s="278"/>
      <c r="BF10" s="278"/>
      <c r="BG10" s="278"/>
      <c r="BH10" s="278"/>
      <c r="BI10" s="278"/>
      <c r="BJ10" s="278"/>
      <c r="BK10" s="278"/>
      <c r="BL10" s="278"/>
      <c r="BM10" s="278"/>
      <c r="BN10" s="278"/>
      <c r="BO10" s="278"/>
      <c r="BP10" s="278"/>
      <c r="BQ10" s="278"/>
      <c r="BR10" s="278"/>
      <c r="BS10" s="278"/>
      <c r="BT10" s="279"/>
    </row>
    <row r="11" spans="1:72" ht="15" customHeight="1" x14ac:dyDescent="0.3">
      <c r="A11" s="353"/>
      <c r="B11" s="353"/>
      <c r="C11" s="353" t="s">
        <v>273</v>
      </c>
      <c r="D11" s="353"/>
      <c r="E11" s="353"/>
      <c r="F11" s="408"/>
      <c r="G11" s="409"/>
      <c r="H11" s="85" t="s">
        <v>436</v>
      </c>
      <c r="I11" s="292" t="s">
        <v>550</v>
      </c>
      <c r="J11" s="293"/>
      <c r="K11" s="293"/>
      <c r="L11" s="293"/>
      <c r="M11" s="293"/>
      <c r="N11" s="293"/>
      <c r="O11" s="293"/>
      <c r="P11" s="294"/>
      <c r="Q11" s="237">
        <v>5513</v>
      </c>
      <c r="R11" s="53" t="s">
        <v>309</v>
      </c>
      <c r="S11" s="102">
        <f>IF(ROUTE!A13 &lt;&gt;"",ROUTE!A13,"")</f>
        <v>8</v>
      </c>
      <c r="T11" s="473" t="str">
        <f>IF(ROUTE!B13&lt;&gt;"",ROUTE!B13,"")</f>
        <v/>
      </c>
      <c r="U11" s="473"/>
      <c r="V11" s="315" t="str">
        <f>IF(ROUTE!C13&lt;&gt;"",ROUTE!C13,"")</f>
        <v/>
      </c>
      <c r="W11" s="469"/>
      <c r="X11" s="469" t="e">
        <f>IF(ROUTE!#REF!&lt;&gt;"",ROUTE!#REF!,"")</f>
        <v>#REF!</v>
      </c>
      <c r="Y11" s="316"/>
      <c r="Z11" s="202" t="str">
        <f>IF(ROUTE!D13&lt;&gt;"",ROUTE!D13,"")</f>
        <v/>
      </c>
      <c r="AA11" s="99" t="str">
        <f>IF(ROUTE!E13&lt;&gt;"",ROUTE!E13,"")</f>
        <v/>
      </c>
      <c r="AB11" s="202" t="str">
        <f>IF(ROUTE!G13&lt;&gt;"",ROUTE!G13,"")</f>
        <v/>
      </c>
      <c r="AC11" s="417" t="str">
        <f>IF(ROUTE!J13&lt;&gt;"",ROUTE!J13,"")</f>
        <v/>
      </c>
      <c r="AD11" s="418"/>
      <c r="AE11" s="384" t="str">
        <f>IF(ROUTE!H13&lt;&gt;"",ROUTE!H13,"")</f>
        <v/>
      </c>
      <c r="AF11" s="385"/>
      <c r="AG11" s="315" t="str">
        <f>IF(ROUTE!F13&lt;&gt;"",ROUTE!F13,"")</f>
        <v/>
      </c>
      <c r="AH11" s="316"/>
      <c r="AI11" s="227" t="str">
        <f>IF(ROUTE!O13&lt;&gt;"",ROUTE!O13,"")</f>
        <v/>
      </c>
      <c r="AJ11" s="245" t="str">
        <f>IF(ROUTE!Q13&lt;&gt;"",ROUTE!Q13,"")</f>
        <v/>
      </c>
      <c r="AK11" s="301"/>
      <c r="AL11" s="302"/>
      <c r="AM11" s="302"/>
      <c r="AN11" s="302"/>
      <c r="AO11" s="302"/>
      <c r="AP11" s="302"/>
      <c r="AQ11" s="302"/>
      <c r="AR11" s="302"/>
      <c r="AS11" s="302"/>
      <c r="AT11" s="302"/>
      <c r="AU11" s="302"/>
      <c r="AV11" s="302"/>
      <c r="AW11" s="302"/>
      <c r="AX11" s="302"/>
      <c r="AY11" s="302"/>
      <c r="AZ11" s="302"/>
      <c r="BA11" s="302"/>
      <c r="BB11" s="303"/>
      <c r="BC11" s="277"/>
      <c r="BD11" s="278"/>
      <c r="BE11" s="278"/>
      <c r="BF11" s="278"/>
      <c r="BG11" s="278"/>
      <c r="BH11" s="278"/>
      <c r="BI11" s="278"/>
      <c r="BJ11" s="278"/>
      <c r="BK11" s="278"/>
      <c r="BL11" s="278"/>
      <c r="BM11" s="278"/>
      <c r="BN11" s="278"/>
      <c r="BO11" s="278"/>
      <c r="BP11" s="278"/>
      <c r="BQ11" s="278"/>
      <c r="BR11" s="278"/>
      <c r="BS11" s="278"/>
      <c r="BT11" s="279"/>
    </row>
    <row r="12" spans="1:72" ht="15" customHeight="1" x14ac:dyDescent="0.3">
      <c r="A12" s="423"/>
      <c r="B12" s="423"/>
      <c r="C12" s="423" t="s">
        <v>275</v>
      </c>
      <c r="D12" s="423"/>
      <c r="E12" s="423"/>
      <c r="F12" s="410"/>
      <c r="G12" s="411"/>
      <c r="H12" s="86" t="s">
        <v>437</v>
      </c>
      <c r="I12" s="295" t="s">
        <v>550</v>
      </c>
      <c r="J12" s="296"/>
      <c r="K12" s="296"/>
      <c r="L12" s="296"/>
      <c r="M12" s="296"/>
      <c r="N12" s="296"/>
      <c r="O12" s="296"/>
      <c r="P12" s="297"/>
      <c r="Q12" s="238">
        <v>5514</v>
      </c>
      <c r="R12" s="55" t="s">
        <v>309</v>
      </c>
      <c r="S12" s="101">
        <f>IF(ROUTE!A14 &lt;&gt;"",ROUTE!A14,"")</f>
        <v>9</v>
      </c>
      <c r="T12" s="491" t="str">
        <f>IF(ROUTE!B14&lt;&gt;"",ROUTE!B14,"")</f>
        <v/>
      </c>
      <c r="U12" s="491"/>
      <c r="V12" s="317" t="str">
        <f>IF(ROUTE!C14&lt;&gt;"",ROUTE!C14,"")</f>
        <v/>
      </c>
      <c r="W12" s="462"/>
      <c r="X12" s="462" t="e">
        <f>IF(ROUTE!#REF!&lt;&gt;"",ROUTE!#REF!,"")</f>
        <v>#REF!</v>
      </c>
      <c r="Y12" s="318"/>
      <c r="Z12" s="201" t="str">
        <f>IF(ROUTE!D14&lt;&gt;"",ROUTE!D14,"")</f>
        <v/>
      </c>
      <c r="AA12" s="98" t="str">
        <f>IF(ROUTE!E14&lt;&gt;"",ROUTE!E14,"")</f>
        <v/>
      </c>
      <c r="AB12" s="201" t="str">
        <f>IF(ROUTE!G14&lt;&gt;"",ROUTE!G14,"")</f>
        <v/>
      </c>
      <c r="AC12" s="380" t="str">
        <f>IF(ROUTE!J14&lt;&gt;"",ROUTE!J14,"")</f>
        <v/>
      </c>
      <c r="AD12" s="381"/>
      <c r="AE12" s="382" t="str">
        <f>IF(ROUTE!H14&lt;&gt;"",ROUTE!H14,"")</f>
        <v/>
      </c>
      <c r="AF12" s="383"/>
      <c r="AG12" s="317" t="str">
        <f>IF(ROUTE!F14&lt;&gt;"",ROUTE!F14,"")</f>
        <v/>
      </c>
      <c r="AH12" s="318"/>
      <c r="AI12" s="228" t="str">
        <f>IF(ROUTE!O14&lt;&gt;"",ROUTE!O14,"")</f>
        <v/>
      </c>
      <c r="AJ12" s="246" t="str">
        <f>IF(ROUTE!Q14&lt;&gt;"",ROUTE!Q14,"")</f>
        <v/>
      </c>
      <c r="AK12" s="301"/>
      <c r="AL12" s="302"/>
      <c r="AM12" s="302"/>
      <c r="AN12" s="302"/>
      <c r="AO12" s="302"/>
      <c r="AP12" s="302"/>
      <c r="AQ12" s="302"/>
      <c r="AR12" s="302"/>
      <c r="AS12" s="302"/>
      <c r="AT12" s="302"/>
      <c r="AU12" s="302"/>
      <c r="AV12" s="302"/>
      <c r="AW12" s="302"/>
      <c r="AX12" s="302"/>
      <c r="AY12" s="302"/>
      <c r="AZ12" s="302"/>
      <c r="BA12" s="302"/>
      <c r="BB12" s="303"/>
      <c r="BC12" s="277"/>
      <c r="BD12" s="278"/>
      <c r="BE12" s="278"/>
      <c r="BF12" s="278"/>
      <c r="BG12" s="278"/>
      <c r="BH12" s="278"/>
      <c r="BI12" s="278"/>
      <c r="BJ12" s="278"/>
      <c r="BK12" s="278"/>
      <c r="BL12" s="278"/>
      <c r="BM12" s="278"/>
      <c r="BN12" s="278"/>
      <c r="BO12" s="278"/>
      <c r="BP12" s="278"/>
      <c r="BQ12" s="278"/>
      <c r="BR12" s="278"/>
      <c r="BS12" s="278"/>
      <c r="BT12" s="279"/>
    </row>
    <row r="13" spans="1:72" ht="15" customHeight="1" x14ac:dyDescent="0.3">
      <c r="A13" s="271" t="s">
        <v>1</v>
      </c>
      <c r="B13" s="272"/>
      <c r="C13" s="272"/>
      <c r="D13" s="272"/>
      <c r="E13" s="272"/>
      <c r="F13" s="272"/>
      <c r="G13" s="272"/>
      <c r="H13" s="272"/>
      <c r="I13" s="272"/>
      <c r="J13" s="272"/>
      <c r="K13" s="272"/>
      <c r="L13" s="272"/>
      <c r="M13" s="272"/>
      <c r="N13" s="272"/>
      <c r="O13" s="272"/>
      <c r="P13" s="272"/>
      <c r="Q13" s="272"/>
      <c r="R13" s="273"/>
      <c r="S13" s="102">
        <f>IF(ROUTE!A15 &lt;&gt;"",ROUTE!A15,"")</f>
        <v>10</v>
      </c>
      <c r="T13" s="473" t="str">
        <f>IF(ROUTE!B15&lt;&gt;"",ROUTE!B15,"")</f>
        <v/>
      </c>
      <c r="U13" s="473"/>
      <c r="V13" s="315" t="str">
        <f>IF(ROUTE!C15&lt;&gt;"",ROUTE!C15,"")</f>
        <v/>
      </c>
      <c r="W13" s="469"/>
      <c r="X13" s="469" t="e">
        <f>IF(ROUTE!#REF!&lt;&gt;"",ROUTE!#REF!,"")</f>
        <v>#REF!</v>
      </c>
      <c r="Y13" s="316"/>
      <c r="Z13" s="202" t="str">
        <f>IF(ROUTE!D15&lt;&gt;"",ROUTE!D15,"")</f>
        <v/>
      </c>
      <c r="AA13" s="99" t="str">
        <f>IF(ROUTE!E15&lt;&gt;"",ROUTE!E15,"")</f>
        <v/>
      </c>
      <c r="AB13" s="202" t="str">
        <f>IF(ROUTE!G15&lt;&gt;"",ROUTE!G15,"")</f>
        <v/>
      </c>
      <c r="AC13" s="417" t="str">
        <f>IF(ROUTE!J15&lt;&gt;"",ROUTE!J15,"")</f>
        <v/>
      </c>
      <c r="AD13" s="418"/>
      <c r="AE13" s="384" t="str">
        <f>IF(ROUTE!H15&lt;&gt;"",ROUTE!H15,"")</f>
        <v/>
      </c>
      <c r="AF13" s="385"/>
      <c r="AG13" s="315" t="str">
        <f>IF(ROUTE!F15&lt;&gt;"",ROUTE!F15,"")</f>
        <v/>
      </c>
      <c r="AH13" s="316"/>
      <c r="AI13" s="227" t="str">
        <f>IF(ROUTE!O15&lt;&gt;"",ROUTE!O15,"")</f>
        <v/>
      </c>
      <c r="AJ13" s="245" t="str">
        <f>IF(ROUTE!Q15&lt;&gt;"",ROUTE!Q15,"")</f>
        <v/>
      </c>
      <c r="AK13" s="301"/>
      <c r="AL13" s="302"/>
      <c r="AM13" s="302"/>
      <c r="AN13" s="302"/>
      <c r="AO13" s="302"/>
      <c r="AP13" s="302"/>
      <c r="AQ13" s="302"/>
      <c r="AR13" s="302"/>
      <c r="AS13" s="302"/>
      <c r="AT13" s="302"/>
      <c r="AU13" s="302"/>
      <c r="AV13" s="302"/>
      <c r="AW13" s="302"/>
      <c r="AX13" s="302"/>
      <c r="AY13" s="302"/>
      <c r="AZ13" s="302"/>
      <c r="BA13" s="302"/>
      <c r="BB13" s="303"/>
      <c r="BC13" s="277"/>
      <c r="BD13" s="278"/>
      <c r="BE13" s="278"/>
      <c r="BF13" s="278"/>
      <c r="BG13" s="278"/>
      <c r="BH13" s="278"/>
      <c r="BI13" s="278"/>
      <c r="BJ13" s="278"/>
      <c r="BK13" s="278"/>
      <c r="BL13" s="278"/>
      <c r="BM13" s="278"/>
      <c r="BN13" s="278"/>
      <c r="BO13" s="278"/>
      <c r="BP13" s="278"/>
      <c r="BQ13" s="278"/>
      <c r="BR13" s="278"/>
      <c r="BS13" s="278"/>
      <c r="BT13" s="279"/>
    </row>
    <row r="14" spans="1:72" ht="15" customHeight="1" x14ac:dyDescent="0.3">
      <c r="A14" s="405" t="s">
        <v>27</v>
      </c>
      <c r="B14" s="406"/>
      <c r="C14" s="406"/>
      <c r="D14" s="406"/>
      <c r="E14" s="406"/>
      <c r="F14" s="406"/>
      <c r="G14" s="406"/>
      <c r="H14" s="406"/>
      <c r="I14" s="406"/>
      <c r="J14" s="406"/>
      <c r="K14" s="406"/>
      <c r="L14" s="407"/>
      <c r="M14" s="283" t="s">
        <v>430</v>
      </c>
      <c r="N14" s="284"/>
      <c r="O14" s="284"/>
      <c r="P14" s="284"/>
      <c r="Q14" s="284"/>
      <c r="R14" s="285"/>
      <c r="S14" s="101">
        <f>IF(ROUTE!A16 &lt;&gt;"",ROUTE!A16,"")</f>
        <v>11</v>
      </c>
      <c r="T14" s="491" t="str">
        <f>IF(ROUTE!B16&lt;&gt;"",ROUTE!B16,"")</f>
        <v/>
      </c>
      <c r="U14" s="491"/>
      <c r="V14" s="317" t="str">
        <f>IF(ROUTE!C16&lt;&gt;"",ROUTE!C16,"")</f>
        <v/>
      </c>
      <c r="W14" s="462"/>
      <c r="X14" s="462" t="e">
        <f>IF(ROUTE!#REF!&lt;&gt;"",ROUTE!#REF!,"")</f>
        <v>#REF!</v>
      </c>
      <c r="Y14" s="318"/>
      <c r="Z14" s="201" t="str">
        <f>IF(ROUTE!D16&lt;&gt;"",ROUTE!D16,"")</f>
        <v/>
      </c>
      <c r="AA14" s="98" t="str">
        <f>IF(ROUTE!E16&lt;&gt;"",ROUTE!E16,"")</f>
        <v/>
      </c>
      <c r="AB14" s="201" t="str">
        <f>IF(ROUTE!G16&lt;&gt;"",ROUTE!G16,"")</f>
        <v/>
      </c>
      <c r="AC14" s="380" t="str">
        <f>IF(ROUTE!J16&lt;&gt;"",ROUTE!J16,"")</f>
        <v/>
      </c>
      <c r="AD14" s="381"/>
      <c r="AE14" s="382" t="str">
        <f>IF(ROUTE!H16&lt;&gt;"",ROUTE!H16,"")</f>
        <v/>
      </c>
      <c r="AF14" s="383"/>
      <c r="AG14" s="317" t="str">
        <f>IF(ROUTE!F16&lt;&gt;"",ROUTE!F16,"")</f>
        <v/>
      </c>
      <c r="AH14" s="318"/>
      <c r="AI14" s="228" t="str">
        <f>IF(ROUTE!O16&lt;&gt;"",ROUTE!O16,"")</f>
        <v/>
      </c>
      <c r="AJ14" s="246" t="str">
        <f>IF(ROUTE!Q16&lt;&gt;"",ROUTE!Q16,"")</f>
        <v/>
      </c>
      <c r="AK14" s="301"/>
      <c r="AL14" s="302"/>
      <c r="AM14" s="302"/>
      <c r="AN14" s="302"/>
      <c r="AO14" s="302"/>
      <c r="AP14" s="302"/>
      <c r="AQ14" s="302"/>
      <c r="AR14" s="302"/>
      <c r="AS14" s="302"/>
      <c r="AT14" s="302"/>
      <c r="AU14" s="302"/>
      <c r="AV14" s="302"/>
      <c r="AW14" s="302"/>
      <c r="AX14" s="302"/>
      <c r="AY14" s="302"/>
      <c r="AZ14" s="302"/>
      <c r="BA14" s="302"/>
      <c r="BB14" s="303"/>
      <c r="BC14" s="277"/>
      <c r="BD14" s="278"/>
      <c r="BE14" s="278"/>
      <c r="BF14" s="278"/>
      <c r="BG14" s="278"/>
      <c r="BH14" s="278"/>
      <c r="BI14" s="278"/>
      <c r="BJ14" s="278"/>
      <c r="BK14" s="278"/>
      <c r="BL14" s="278"/>
      <c r="BM14" s="278"/>
      <c r="BN14" s="278"/>
      <c r="BO14" s="278"/>
      <c r="BP14" s="278"/>
      <c r="BQ14" s="278"/>
      <c r="BR14" s="278"/>
      <c r="BS14" s="278"/>
      <c r="BT14" s="279"/>
    </row>
    <row r="15" spans="1:72" ht="15" customHeight="1" x14ac:dyDescent="0.3">
      <c r="A15" s="399" t="s">
        <v>580</v>
      </c>
      <c r="B15" s="400"/>
      <c r="C15" s="400"/>
      <c r="D15" s="400"/>
      <c r="E15" s="400"/>
      <c r="F15" s="400"/>
      <c r="G15" s="400"/>
      <c r="H15" s="400"/>
      <c r="I15" s="400"/>
      <c r="J15" s="400"/>
      <c r="K15" s="400"/>
      <c r="L15" s="401"/>
      <c r="M15" s="286" t="s">
        <v>427</v>
      </c>
      <c r="N15" s="287"/>
      <c r="O15" s="287"/>
      <c r="P15" s="287"/>
      <c r="Q15" s="287"/>
      <c r="R15" s="288"/>
      <c r="S15" s="102">
        <f>IF(ROUTE!A17 &lt;&gt;"",ROUTE!A17,"")</f>
        <v>12</v>
      </c>
      <c r="T15" s="473" t="str">
        <f>IF(ROUTE!B17&lt;&gt;"",ROUTE!B17,"")</f>
        <v/>
      </c>
      <c r="U15" s="473"/>
      <c r="V15" s="315" t="str">
        <f>IF(ROUTE!C17&lt;&gt;"",ROUTE!C17,"")</f>
        <v/>
      </c>
      <c r="W15" s="469"/>
      <c r="X15" s="469" t="e">
        <f>IF(ROUTE!#REF!&lt;&gt;"",ROUTE!#REF!,"")</f>
        <v>#REF!</v>
      </c>
      <c r="Y15" s="316"/>
      <c r="Z15" s="202" t="str">
        <f>IF(ROUTE!D17&lt;&gt;"",ROUTE!D17,"")</f>
        <v/>
      </c>
      <c r="AA15" s="99" t="str">
        <f>IF(ROUTE!E17&lt;&gt;"",ROUTE!E17,"")</f>
        <v/>
      </c>
      <c r="AB15" s="202" t="str">
        <f>IF(ROUTE!G17&lt;&gt;"",ROUTE!G17,"")</f>
        <v/>
      </c>
      <c r="AC15" s="417" t="str">
        <f>IF(ROUTE!J17&lt;&gt;"",ROUTE!J17,"")</f>
        <v/>
      </c>
      <c r="AD15" s="418"/>
      <c r="AE15" s="384" t="str">
        <f>IF(ROUTE!H17&lt;&gt;"",ROUTE!H17,"")</f>
        <v/>
      </c>
      <c r="AF15" s="385"/>
      <c r="AG15" s="315" t="str">
        <f>IF(ROUTE!F17&lt;&gt;"",ROUTE!F17,"")</f>
        <v/>
      </c>
      <c r="AH15" s="316"/>
      <c r="AI15" s="227" t="str">
        <f>IF(ROUTE!O17&lt;&gt;"",ROUTE!O17,"")</f>
        <v/>
      </c>
      <c r="AJ15" s="245" t="str">
        <f>IF(ROUTE!Q17&lt;&gt;"",ROUTE!Q17,"")</f>
        <v/>
      </c>
      <c r="AK15" s="301"/>
      <c r="AL15" s="302"/>
      <c r="AM15" s="302"/>
      <c r="AN15" s="302"/>
      <c r="AO15" s="302"/>
      <c r="AP15" s="302"/>
      <c r="AQ15" s="302"/>
      <c r="AR15" s="302"/>
      <c r="AS15" s="302"/>
      <c r="AT15" s="302"/>
      <c r="AU15" s="302"/>
      <c r="AV15" s="302"/>
      <c r="AW15" s="302"/>
      <c r="AX15" s="302"/>
      <c r="AY15" s="302"/>
      <c r="AZ15" s="302"/>
      <c r="BA15" s="302"/>
      <c r="BB15" s="303"/>
      <c r="BC15" s="277"/>
      <c r="BD15" s="278"/>
      <c r="BE15" s="278"/>
      <c r="BF15" s="278"/>
      <c r="BG15" s="278"/>
      <c r="BH15" s="278"/>
      <c r="BI15" s="278"/>
      <c r="BJ15" s="278"/>
      <c r="BK15" s="278"/>
      <c r="BL15" s="278"/>
      <c r="BM15" s="278"/>
      <c r="BN15" s="278"/>
      <c r="BO15" s="278"/>
      <c r="BP15" s="278"/>
      <c r="BQ15" s="278"/>
      <c r="BR15" s="278"/>
      <c r="BS15" s="278"/>
      <c r="BT15" s="279"/>
    </row>
    <row r="16" spans="1:72" ht="15" customHeight="1" x14ac:dyDescent="0.3">
      <c r="A16" s="402"/>
      <c r="B16" s="403"/>
      <c r="C16" s="403"/>
      <c r="D16" s="403"/>
      <c r="E16" s="403"/>
      <c r="F16" s="403"/>
      <c r="G16" s="403"/>
      <c r="H16" s="403"/>
      <c r="I16" s="403"/>
      <c r="J16" s="403"/>
      <c r="K16" s="403"/>
      <c r="L16" s="404"/>
      <c r="M16" s="289" t="s">
        <v>304</v>
      </c>
      <c r="N16" s="290"/>
      <c r="O16" s="290"/>
      <c r="P16" s="290"/>
      <c r="Q16" s="290"/>
      <c r="R16" s="291"/>
      <c r="S16" s="101">
        <f>IF(ROUTE!A18 &lt;&gt;"",ROUTE!A18,"")</f>
        <v>13</v>
      </c>
      <c r="T16" s="491" t="str">
        <f>IF(ROUTE!B18&lt;&gt;"",ROUTE!B18,"")</f>
        <v/>
      </c>
      <c r="U16" s="491"/>
      <c r="V16" s="317" t="str">
        <f>IF(ROUTE!C18&lt;&gt;"",ROUTE!C18,"")</f>
        <v/>
      </c>
      <c r="W16" s="462"/>
      <c r="X16" s="462" t="e">
        <f>IF(ROUTE!#REF!&lt;&gt;"",ROUTE!#REF!,"")</f>
        <v>#REF!</v>
      </c>
      <c r="Y16" s="318"/>
      <c r="Z16" s="201" t="str">
        <f>IF(ROUTE!D18&lt;&gt;"",ROUTE!D18,"")</f>
        <v/>
      </c>
      <c r="AA16" s="98" t="str">
        <f>IF(ROUTE!E18&lt;&gt;"",ROUTE!E18,"")</f>
        <v/>
      </c>
      <c r="AB16" s="201" t="str">
        <f>IF(ROUTE!G18&lt;&gt;"",ROUTE!G18,"")</f>
        <v/>
      </c>
      <c r="AC16" s="380" t="str">
        <f>IF(ROUTE!J18&lt;&gt;"",ROUTE!J18,"")</f>
        <v/>
      </c>
      <c r="AD16" s="381"/>
      <c r="AE16" s="382" t="str">
        <f>IF(ROUTE!H18&lt;&gt;"",ROUTE!H18,"")</f>
        <v/>
      </c>
      <c r="AF16" s="383"/>
      <c r="AG16" s="317" t="str">
        <f>IF(ROUTE!F18&lt;&gt;"",ROUTE!F18,"")</f>
        <v/>
      </c>
      <c r="AH16" s="318"/>
      <c r="AI16" s="228" t="str">
        <f>IF(ROUTE!O18&lt;&gt;"",ROUTE!O18,"")</f>
        <v/>
      </c>
      <c r="AJ16" s="246" t="str">
        <f>IF(ROUTE!Q18&lt;&gt;"",ROUTE!Q18,"")</f>
        <v/>
      </c>
      <c r="AK16" s="301"/>
      <c r="AL16" s="302"/>
      <c r="AM16" s="302"/>
      <c r="AN16" s="302"/>
      <c r="AO16" s="302"/>
      <c r="AP16" s="302"/>
      <c r="AQ16" s="302"/>
      <c r="AR16" s="302"/>
      <c r="AS16" s="302"/>
      <c r="AT16" s="302"/>
      <c r="AU16" s="302"/>
      <c r="AV16" s="302"/>
      <c r="AW16" s="302"/>
      <c r="AX16" s="302"/>
      <c r="AY16" s="302"/>
      <c r="AZ16" s="302"/>
      <c r="BA16" s="302"/>
      <c r="BB16" s="303"/>
      <c r="BC16" s="277"/>
      <c r="BD16" s="278"/>
      <c r="BE16" s="278"/>
      <c r="BF16" s="278"/>
      <c r="BG16" s="278"/>
      <c r="BH16" s="278"/>
      <c r="BI16" s="278"/>
      <c r="BJ16" s="278"/>
      <c r="BK16" s="278"/>
      <c r="BL16" s="278"/>
      <c r="BM16" s="278"/>
      <c r="BN16" s="278"/>
      <c r="BO16" s="278"/>
      <c r="BP16" s="278"/>
      <c r="BQ16" s="278"/>
      <c r="BR16" s="278"/>
      <c r="BS16" s="278"/>
      <c r="BT16" s="279"/>
    </row>
    <row r="17" spans="1:72" ht="15" customHeight="1" x14ac:dyDescent="0.3">
      <c r="A17" s="402"/>
      <c r="B17" s="403"/>
      <c r="C17" s="403"/>
      <c r="D17" s="403"/>
      <c r="E17" s="403"/>
      <c r="F17" s="403"/>
      <c r="G17" s="403"/>
      <c r="H17" s="403"/>
      <c r="I17" s="403"/>
      <c r="J17" s="403"/>
      <c r="K17" s="403"/>
      <c r="L17" s="404"/>
      <c r="M17" s="354" t="s">
        <v>431</v>
      </c>
      <c r="N17" s="355"/>
      <c r="O17" s="355"/>
      <c r="P17" s="355"/>
      <c r="Q17" s="355"/>
      <c r="R17" s="356"/>
      <c r="S17" s="102">
        <f>IF(ROUTE!A19 &lt;&gt;"",ROUTE!A19,"")</f>
        <v>14</v>
      </c>
      <c r="T17" s="473" t="str">
        <f>IF(ROUTE!B19&lt;&gt;"",ROUTE!B19,"")</f>
        <v/>
      </c>
      <c r="U17" s="473"/>
      <c r="V17" s="315" t="str">
        <f>IF(ROUTE!C19&lt;&gt;"",ROUTE!C19,"")</f>
        <v/>
      </c>
      <c r="W17" s="469"/>
      <c r="X17" s="469" t="e">
        <f>IF(ROUTE!#REF!&lt;&gt;"",ROUTE!#REF!,"")</f>
        <v>#REF!</v>
      </c>
      <c r="Y17" s="316"/>
      <c r="Z17" s="202" t="str">
        <f>IF(ROUTE!D19&lt;&gt;"",ROUTE!D19,"")</f>
        <v/>
      </c>
      <c r="AA17" s="99" t="str">
        <f>IF(ROUTE!E19&lt;&gt;"",ROUTE!E19,"")</f>
        <v/>
      </c>
      <c r="AB17" s="202" t="str">
        <f>IF(ROUTE!G19&lt;&gt;"",ROUTE!G19,"")</f>
        <v/>
      </c>
      <c r="AC17" s="417" t="str">
        <f>IF(ROUTE!J19&lt;&gt;"",ROUTE!J19,"")</f>
        <v/>
      </c>
      <c r="AD17" s="418"/>
      <c r="AE17" s="384" t="str">
        <f>IF(ROUTE!H19&lt;&gt;"",ROUTE!H19,"")</f>
        <v/>
      </c>
      <c r="AF17" s="385"/>
      <c r="AG17" s="315" t="str">
        <f>IF(ROUTE!F19&lt;&gt;"",ROUTE!F19,"")</f>
        <v/>
      </c>
      <c r="AH17" s="316"/>
      <c r="AI17" s="227" t="str">
        <f>IF(ROUTE!O19&lt;&gt;"",ROUTE!O19,"")</f>
        <v/>
      </c>
      <c r="AJ17" s="245" t="str">
        <f>IF(ROUTE!Q19&lt;&gt;"",ROUTE!Q19,"")</f>
        <v/>
      </c>
      <c r="AK17" s="301"/>
      <c r="AL17" s="302"/>
      <c r="AM17" s="302"/>
      <c r="AN17" s="302"/>
      <c r="AO17" s="302"/>
      <c r="AP17" s="302"/>
      <c r="AQ17" s="302"/>
      <c r="AR17" s="302"/>
      <c r="AS17" s="302"/>
      <c r="AT17" s="302"/>
      <c r="AU17" s="302"/>
      <c r="AV17" s="302"/>
      <c r="AW17" s="302"/>
      <c r="AX17" s="302"/>
      <c r="AY17" s="302"/>
      <c r="AZ17" s="302"/>
      <c r="BA17" s="302"/>
      <c r="BB17" s="303"/>
      <c r="BC17" s="277"/>
      <c r="BD17" s="278"/>
      <c r="BE17" s="278"/>
      <c r="BF17" s="278"/>
      <c r="BG17" s="278"/>
      <c r="BH17" s="278"/>
      <c r="BI17" s="278"/>
      <c r="BJ17" s="278"/>
      <c r="BK17" s="278"/>
      <c r="BL17" s="278"/>
      <c r="BM17" s="278"/>
      <c r="BN17" s="278"/>
      <c r="BO17" s="278"/>
      <c r="BP17" s="278"/>
      <c r="BQ17" s="278"/>
      <c r="BR17" s="278"/>
      <c r="BS17" s="278"/>
      <c r="BT17" s="279"/>
    </row>
    <row r="18" spans="1:72" ht="15" customHeight="1" x14ac:dyDescent="0.3">
      <c r="A18" s="402"/>
      <c r="B18" s="403"/>
      <c r="C18" s="403"/>
      <c r="D18" s="403"/>
      <c r="E18" s="403"/>
      <c r="F18" s="403"/>
      <c r="G18" s="403"/>
      <c r="H18" s="403"/>
      <c r="I18" s="403"/>
      <c r="J18" s="403"/>
      <c r="K18" s="403"/>
      <c r="L18" s="404"/>
      <c r="M18" s="289" t="s">
        <v>428</v>
      </c>
      <c r="N18" s="290"/>
      <c r="O18" s="290"/>
      <c r="P18" s="290"/>
      <c r="Q18" s="290"/>
      <c r="R18" s="291"/>
      <c r="S18" s="101">
        <f>IF(ROUTE!A20 &lt;&gt;"",ROUTE!A20,"")</f>
        <v>15</v>
      </c>
      <c r="T18" s="491" t="str">
        <f>IF(ROUTE!B20&lt;&gt;"",ROUTE!B20,"")</f>
        <v/>
      </c>
      <c r="U18" s="491"/>
      <c r="V18" s="317" t="str">
        <f>IF(ROUTE!C20&lt;&gt;"",ROUTE!C20,"")</f>
        <v/>
      </c>
      <c r="W18" s="462"/>
      <c r="X18" s="462" t="e">
        <f>IF(ROUTE!#REF!&lt;&gt;"",ROUTE!#REF!,"")</f>
        <v>#REF!</v>
      </c>
      <c r="Y18" s="318"/>
      <c r="Z18" s="201" t="str">
        <f>IF(ROUTE!D20&lt;&gt;"",ROUTE!D20,"")</f>
        <v/>
      </c>
      <c r="AA18" s="98" t="str">
        <f>IF(ROUTE!E20&lt;&gt;"",ROUTE!E20,"")</f>
        <v/>
      </c>
      <c r="AB18" s="201" t="str">
        <f>IF(ROUTE!G20&lt;&gt;"",ROUTE!G20,"")</f>
        <v/>
      </c>
      <c r="AC18" s="380" t="str">
        <f>IF(ROUTE!J20&lt;&gt;"",ROUTE!J20,"")</f>
        <v/>
      </c>
      <c r="AD18" s="381"/>
      <c r="AE18" s="382" t="str">
        <f>IF(ROUTE!H20&lt;&gt;"",ROUTE!H20,"")</f>
        <v/>
      </c>
      <c r="AF18" s="383"/>
      <c r="AG18" s="317" t="str">
        <f>IF(ROUTE!F20&lt;&gt;"",ROUTE!F20,"")</f>
        <v/>
      </c>
      <c r="AH18" s="318"/>
      <c r="AI18" s="228" t="str">
        <f>IF(ROUTE!O20&lt;&gt;"",ROUTE!O20,"")</f>
        <v/>
      </c>
      <c r="AJ18" s="246" t="str">
        <f>IF(ROUTE!Q20&lt;&gt;"",ROUTE!Q20,"")</f>
        <v/>
      </c>
      <c r="AK18" s="301"/>
      <c r="AL18" s="302"/>
      <c r="AM18" s="302"/>
      <c r="AN18" s="302"/>
      <c r="AO18" s="302"/>
      <c r="AP18" s="302"/>
      <c r="AQ18" s="302"/>
      <c r="AR18" s="302"/>
      <c r="AS18" s="302"/>
      <c r="AT18" s="302"/>
      <c r="AU18" s="302"/>
      <c r="AV18" s="302"/>
      <c r="AW18" s="302"/>
      <c r="AX18" s="302"/>
      <c r="AY18" s="302"/>
      <c r="AZ18" s="302"/>
      <c r="BA18" s="302"/>
      <c r="BB18" s="303"/>
      <c r="BC18" s="277"/>
      <c r="BD18" s="278"/>
      <c r="BE18" s="278"/>
      <c r="BF18" s="278"/>
      <c r="BG18" s="278"/>
      <c r="BH18" s="278"/>
      <c r="BI18" s="278"/>
      <c r="BJ18" s="278"/>
      <c r="BK18" s="278"/>
      <c r="BL18" s="278"/>
      <c r="BM18" s="278"/>
      <c r="BN18" s="278"/>
      <c r="BO18" s="278"/>
      <c r="BP18" s="278"/>
      <c r="BQ18" s="278"/>
      <c r="BR18" s="278"/>
      <c r="BS18" s="278"/>
      <c r="BT18" s="279"/>
    </row>
    <row r="19" spans="1:72" ht="15" customHeight="1" x14ac:dyDescent="0.3">
      <c r="A19" s="402"/>
      <c r="B19" s="403"/>
      <c r="C19" s="403"/>
      <c r="D19" s="403"/>
      <c r="E19" s="403"/>
      <c r="F19" s="403"/>
      <c r="G19" s="403"/>
      <c r="H19" s="403"/>
      <c r="I19" s="403"/>
      <c r="J19" s="403"/>
      <c r="K19" s="403"/>
      <c r="L19" s="404"/>
      <c r="M19" s="354" t="s">
        <v>432</v>
      </c>
      <c r="N19" s="355"/>
      <c r="O19" s="355"/>
      <c r="P19" s="355"/>
      <c r="Q19" s="355"/>
      <c r="R19" s="356"/>
      <c r="S19" s="102">
        <f>IF(ROUTE!A21 &lt;&gt;"",ROUTE!A21,"")</f>
        <v>16</v>
      </c>
      <c r="T19" s="473" t="str">
        <f>IF(ROUTE!B21&lt;&gt;"",ROUTE!B21,"")</f>
        <v/>
      </c>
      <c r="U19" s="473"/>
      <c r="V19" s="315" t="str">
        <f>IF(ROUTE!C21&lt;&gt;"",ROUTE!C21,"")</f>
        <v/>
      </c>
      <c r="W19" s="469"/>
      <c r="X19" s="469" t="e">
        <f>IF(ROUTE!#REF!&lt;&gt;"",ROUTE!#REF!,"")</f>
        <v>#REF!</v>
      </c>
      <c r="Y19" s="316"/>
      <c r="Z19" s="202" t="str">
        <f>IF(ROUTE!D21&lt;&gt;"",ROUTE!D21,"")</f>
        <v/>
      </c>
      <c r="AA19" s="99" t="str">
        <f>IF(ROUTE!E21&lt;&gt;"",ROUTE!E21,"")</f>
        <v/>
      </c>
      <c r="AB19" s="202" t="str">
        <f>IF(ROUTE!G21&lt;&gt;"",ROUTE!G21,"")</f>
        <v/>
      </c>
      <c r="AC19" s="417" t="str">
        <f>IF(ROUTE!J21&lt;&gt;"",ROUTE!J21,"")</f>
        <v/>
      </c>
      <c r="AD19" s="418"/>
      <c r="AE19" s="384" t="str">
        <f>IF(ROUTE!H21&lt;&gt;"",ROUTE!H21,"")</f>
        <v/>
      </c>
      <c r="AF19" s="385"/>
      <c r="AG19" s="315" t="str">
        <f>IF(ROUTE!F21&lt;&gt;"",ROUTE!F21,"")</f>
        <v/>
      </c>
      <c r="AH19" s="316"/>
      <c r="AI19" s="227" t="str">
        <f>IF(ROUTE!O21&lt;&gt;"",ROUTE!O21,"")</f>
        <v/>
      </c>
      <c r="AJ19" s="245" t="str">
        <f>IF(ROUTE!Q21&lt;&gt;"",ROUTE!Q21,"")</f>
        <v/>
      </c>
      <c r="AK19" s="301"/>
      <c r="AL19" s="302"/>
      <c r="AM19" s="302"/>
      <c r="AN19" s="302"/>
      <c r="AO19" s="302"/>
      <c r="AP19" s="302"/>
      <c r="AQ19" s="302"/>
      <c r="AR19" s="302"/>
      <c r="AS19" s="302"/>
      <c r="AT19" s="302"/>
      <c r="AU19" s="302"/>
      <c r="AV19" s="302"/>
      <c r="AW19" s="302"/>
      <c r="AX19" s="302"/>
      <c r="AY19" s="302"/>
      <c r="AZ19" s="302"/>
      <c r="BA19" s="302"/>
      <c r="BB19" s="303"/>
      <c r="BC19" s="277"/>
      <c r="BD19" s="278"/>
      <c r="BE19" s="278"/>
      <c r="BF19" s="278"/>
      <c r="BG19" s="278"/>
      <c r="BH19" s="278"/>
      <c r="BI19" s="278"/>
      <c r="BJ19" s="278"/>
      <c r="BK19" s="278"/>
      <c r="BL19" s="278"/>
      <c r="BM19" s="278"/>
      <c r="BN19" s="278"/>
      <c r="BO19" s="278"/>
      <c r="BP19" s="278"/>
      <c r="BQ19" s="278"/>
      <c r="BR19" s="278"/>
      <c r="BS19" s="278"/>
      <c r="BT19" s="279"/>
    </row>
    <row r="20" spans="1:72" ht="15" customHeight="1" x14ac:dyDescent="0.3">
      <c r="A20" s="421" t="s">
        <v>28</v>
      </c>
      <c r="B20" s="422"/>
      <c r="C20" s="422"/>
      <c r="D20" s="422"/>
      <c r="E20" s="422"/>
      <c r="F20" s="422"/>
      <c r="G20" s="422"/>
      <c r="H20" s="422"/>
      <c r="I20" s="422"/>
      <c r="J20" s="422"/>
      <c r="K20" s="422"/>
      <c r="L20" s="422"/>
      <c r="M20" s="289" t="s">
        <v>429</v>
      </c>
      <c r="N20" s="290"/>
      <c r="O20" s="290"/>
      <c r="P20" s="290"/>
      <c r="Q20" s="290"/>
      <c r="R20" s="291"/>
      <c r="S20" s="101">
        <f>IF(ROUTE!A22 &lt;&gt;"",ROUTE!A22,"")</f>
        <v>17</v>
      </c>
      <c r="T20" s="491" t="str">
        <f>IF(ROUTE!B22&lt;&gt;"",ROUTE!B22,"")</f>
        <v/>
      </c>
      <c r="U20" s="491"/>
      <c r="V20" s="317" t="str">
        <f>IF(ROUTE!C22&lt;&gt;"",ROUTE!C22,"")</f>
        <v/>
      </c>
      <c r="W20" s="462"/>
      <c r="X20" s="462" t="e">
        <f>IF(ROUTE!#REF!&lt;&gt;"",ROUTE!#REF!,"")</f>
        <v>#REF!</v>
      </c>
      <c r="Y20" s="318"/>
      <c r="Z20" s="201" t="str">
        <f>IF(ROUTE!D22&lt;&gt;"",ROUTE!D22,"")</f>
        <v/>
      </c>
      <c r="AA20" s="98" t="str">
        <f>IF(ROUTE!E22&lt;&gt;"",ROUTE!E22,"")</f>
        <v/>
      </c>
      <c r="AB20" s="201" t="str">
        <f>IF(ROUTE!G22&lt;&gt;"",ROUTE!G22,"")</f>
        <v/>
      </c>
      <c r="AC20" s="380" t="str">
        <f>IF(ROUTE!J22&lt;&gt;"",ROUTE!J22,"")</f>
        <v/>
      </c>
      <c r="AD20" s="381"/>
      <c r="AE20" s="382" t="str">
        <f>IF(ROUTE!H22&lt;&gt;"",ROUTE!H22,"")</f>
        <v/>
      </c>
      <c r="AF20" s="383"/>
      <c r="AG20" s="317" t="str">
        <f>IF(ROUTE!F22&lt;&gt;"",ROUTE!F22,"")</f>
        <v/>
      </c>
      <c r="AH20" s="318"/>
      <c r="AI20" s="228" t="str">
        <f>IF(ROUTE!O22&lt;&gt;"",ROUTE!O22,"")</f>
        <v/>
      </c>
      <c r="AJ20" s="246" t="str">
        <f>IF(ROUTE!Q22&lt;&gt;"",ROUTE!Q22,"")</f>
        <v/>
      </c>
      <c r="AK20" s="301"/>
      <c r="AL20" s="302"/>
      <c r="AM20" s="302"/>
      <c r="AN20" s="302"/>
      <c r="AO20" s="302"/>
      <c r="AP20" s="302"/>
      <c r="AQ20" s="302"/>
      <c r="AR20" s="302"/>
      <c r="AS20" s="302"/>
      <c r="AT20" s="302"/>
      <c r="AU20" s="302"/>
      <c r="AV20" s="302"/>
      <c r="AW20" s="302"/>
      <c r="AX20" s="302"/>
      <c r="AY20" s="302"/>
      <c r="AZ20" s="302"/>
      <c r="BA20" s="302"/>
      <c r="BB20" s="303"/>
      <c r="BC20" s="277"/>
      <c r="BD20" s="278"/>
      <c r="BE20" s="278"/>
      <c r="BF20" s="278"/>
      <c r="BG20" s="278"/>
      <c r="BH20" s="278"/>
      <c r="BI20" s="278"/>
      <c r="BJ20" s="278"/>
      <c r="BK20" s="278"/>
      <c r="BL20" s="278"/>
      <c r="BM20" s="278"/>
      <c r="BN20" s="278"/>
      <c r="BO20" s="278"/>
      <c r="BP20" s="278"/>
      <c r="BQ20" s="278"/>
      <c r="BR20" s="278"/>
      <c r="BS20" s="278"/>
      <c r="BT20" s="279"/>
    </row>
    <row r="21" spans="1:72" ht="15" customHeight="1" x14ac:dyDescent="0.3">
      <c r="A21" s="371" t="s">
        <v>581</v>
      </c>
      <c r="B21" s="372"/>
      <c r="C21" s="372"/>
      <c r="D21" s="372"/>
      <c r="E21" s="372"/>
      <c r="F21" s="372"/>
      <c r="G21" s="372"/>
      <c r="H21" s="372"/>
      <c r="I21" s="372"/>
      <c r="J21" s="372"/>
      <c r="K21" s="372"/>
      <c r="L21" s="373"/>
      <c r="M21" s="354"/>
      <c r="N21" s="355"/>
      <c r="O21" s="355"/>
      <c r="P21" s="355"/>
      <c r="Q21" s="355"/>
      <c r="R21" s="356"/>
      <c r="S21" s="102">
        <f>IF(ROUTE!A23 &lt;&gt;"",ROUTE!A23,"")</f>
        <v>18</v>
      </c>
      <c r="T21" s="473" t="str">
        <f>IF(ROUTE!B23&lt;&gt;"",ROUTE!B23,"")</f>
        <v/>
      </c>
      <c r="U21" s="473"/>
      <c r="V21" s="315" t="str">
        <f>IF(ROUTE!C23&lt;&gt;"",ROUTE!C23,"")</f>
        <v/>
      </c>
      <c r="W21" s="469"/>
      <c r="X21" s="469" t="e">
        <f>IF(ROUTE!#REF!&lt;&gt;"",ROUTE!#REF!,"")</f>
        <v>#REF!</v>
      </c>
      <c r="Y21" s="316"/>
      <c r="Z21" s="204" t="str">
        <f>IF(ROUTE!D23&lt;&gt;"",ROUTE!D23,"")</f>
        <v/>
      </c>
      <c r="AA21" s="104" t="str">
        <f>IF(ROUTE!E23&lt;&gt;"",ROUTE!E23,"")</f>
        <v/>
      </c>
      <c r="AB21" s="204" t="str">
        <f>IF(ROUTE!G23&lt;&gt;"",ROUTE!G23,"")</f>
        <v/>
      </c>
      <c r="AC21" s="419" t="str">
        <f>IF(ROUTE!J23&lt;&gt;"",ROUTE!J23,"")</f>
        <v/>
      </c>
      <c r="AD21" s="420"/>
      <c r="AE21" s="389" t="str">
        <f>IF(ROUTE!H23&lt;&gt;"",ROUTE!H23,"")</f>
        <v/>
      </c>
      <c r="AF21" s="390"/>
      <c r="AG21" s="391" t="str">
        <f>IF(ROUTE!F23&lt;&gt;"",ROUTE!F23,"")</f>
        <v/>
      </c>
      <c r="AH21" s="392"/>
      <c r="AI21" s="229" t="str">
        <f>IF(ROUTE!O23&lt;&gt;"",ROUTE!O23,"")</f>
        <v/>
      </c>
      <c r="AJ21" s="247" t="str">
        <f>IF(ROUTE!Q23&lt;&gt;"",ROUTE!Q23,"")</f>
        <v/>
      </c>
      <c r="AK21" s="301"/>
      <c r="AL21" s="302"/>
      <c r="AM21" s="302"/>
      <c r="AN21" s="302"/>
      <c r="AO21" s="302"/>
      <c r="AP21" s="302"/>
      <c r="AQ21" s="302"/>
      <c r="AR21" s="302"/>
      <c r="AS21" s="302"/>
      <c r="AT21" s="302"/>
      <c r="AU21" s="302"/>
      <c r="AV21" s="302"/>
      <c r="AW21" s="302"/>
      <c r="AX21" s="302"/>
      <c r="AY21" s="302"/>
      <c r="AZ21" s="302"/>
      <c r="BA21" s="302"/>
      <c r="BB21" s="303"/>
      <c r="BC21" s="277"/>
      <c r="BD21" s="278"/>
      <c r="BE21" s="278"/>
      <c r="BF21" s="278"/>
      <c r="BG21" s="278"/>
      <c r="BH21" s="278"/>
      <c r="BI21" s="278"/>
      <c r="BJ21" s="278"/>
      <c r="BK21" s="278"/>
      <c r="BL21" s="278"/>
      <c r="BM21" s="278"/>
      <c r="BN21" s="278"/>
      <c r="BO21" s="278"/>
      <c r="BP21" s="278"/>
      <c r="BQ21" s="278"/>
      <c r="BR21" s="278"/>
      <c r="BS21" s="278"/>
      <c r="BT21" s="279"/>
    </row>
    <row r="22" spans="1:72" ht="15" customHeight="1" x14ac:dyDescent="0.3">
      <c r="A22" s="374"/>
      <c r="B22" s="375"/>
      <c r="C22" s="375"/>
      <c r="D22" s="375"/>
      <c r="E22" s="375"/>
      <c r="F22" s="375"/>
      <c r="G22" s="375"/>
      <c r="H22" s="375"/>
      <c r="I22" s="375"/>
      <c r="J22" s="375"/>
      <c r="K22" s="375"/>
      <c r="L22" s="376"/>
      <c r="M22" s="289"/>
      <c r="N22" s="290"/>
      <c r="O22" s="290"/>
      <c r="P22" s="290"/>
      <c r="Q22" s="290"/>
      <c r="R22" s="291"/>
      <c r="S22" s="101">
        <f>IF(ROUTE!A24 &lt;&gt;"",ROUTE!A24,"")</f>
        <v>19</v>
      </c>
      <c r="T22" s="491" t="str">
        <f>IF(ROUTE!B24&lt;&gt;"",ROUTE!B24,"")</f>
        <v/>
      </c>
      <c r="U22" s="491"/>
      <c r="V22" s="317" t="str">
        <f>IF(ROUTE!C24&lt;&gt;"",ROUTE!C24,"")</f>
        <v/>
      </c>
      <c r="W22" s="462"/>
      <c r="X22" s="462" t="e">
        <f>IF(ROUTE!#REF!&lt;&gt;"",ROUTE!#REF!,"")</f>
        <v>#REF!</v>
      </c>
      <c r="Y22" s="318"/>
      <c r="Z22" s="201" t="str">
        <f>IF(ROUTE!D24&lt;&gt;"",ROUTE!D24,"")</f>
        <v/>
      </c>
      <c r="AA22" s="98" t="str">
        <f>IF(ROUTE!E24&lt;&gt;"",ROUTE!E24,"")</f>
        <v/>
      </c>
      <c r="AB22" s="201" t="str">
        <f>IF(ROUTE!G24&lt;&gt;"",ROUTE!G24,"")</f>
        <v/>
      </c>
      <c r="AC22" s="380" t="str">
        <f>IF(ROUTE!J24&lt;&gt;"",ROUTE!J24,"")</f>
        <v/>
      </c>
      <c r="AD22" s="381"/>
      <c r="AE22" s="382" t="str">
        <f>IF(ROUTE!H24&lt;&gt;"",ROUTE!H24,"")</f>
        <v/>
      </c>
      <c r="AF22" s="383"/>
      <c r="AG22" s="317" t="str">
        <f>IF(ROUTE!F24&lt;&gt;"",ROUTE!F24,"")</f>
        <v/>
      </c>
      <c r="AH22" s="318"/>
      <c r="AI22" s="228" t="str">
        <f>IF(ROUTE!O24&lt;&gt;"",ROUTE!O24,"")</f>
        <v/>
      </c>
      <c r="AJ22" s="246" t="str">
        <f>IF(ROUTE!Q24&lt;&gt;"",ROUTE!Q24,"")</f>
        <v/>
      </c>
      <c r="AK22" s="301"/>
      <c r="AL22" s="302"/>
      <c r="AM22" s="302"/>
      <c r="AN22" s="302"/>
      <c r="AO22" s="302"/>
      <c r="AP22" s="302"/>
      <c r="AQ22" s="302"/>
      <c r="AR22" s="302"/>
      <c r="AS22" s="302"/>
      <c r="AT22" s="302"/>
      <c r="AU22" s="302"/>
      <c r="AV22" s="302"/>
      <c r="AW22" s="302"/>
      <c r="AX22" s="302"/>
      <c r="AY22" s="302"/>
      <c r="AZ22" s="302"/>
      <c r="BA22" s="302"/>
      <c r="BB22" s="303"/>
      <c r="BC22" s="277"/>
      <c r="BD22" s="278"/>
      <c r="BE22" s="278"/>
      <c r="BF22" s="278"/>
      <c r="BG22" s="278"/>
      <c r="BH22" s="278"/>
      <c r="BI22" s="278"/>
      <c r="BJ22" s="278"/>
      <c r="BK22" s="278"/>
      <c r="BL22" s="278"/>
      <c r="BM22" s="278"/>
      <c r="BN22" s="278"/>
      <c r="BO22" s="278"/>
      <c r="BP22" s="278"/>
      <c r="BQ22" s="278"/>
      <c r="BR22" s="278"/>
      <c r="BS22" s="278"/>
      <c r="BT22" s="279"/>
    </row>
    <row r="23" spans="1:72" ht="15" customHeight="1" x14ac:dyDescent="0.3">
      <c r="A23" s="374"/>
      <c r="B23" s="375"/>
      <c r="C23" s="375"/>
      <c r="D23" s="375"/>
      <c r="E23" s="375"/>
      <c r="F23" s="375"/>
      <c r="G23" s="375"/>
      <c r="H23" s="375"/>
      <c r="I23" s="375"/>
      <c r="J23" s="375"/>
      <c r="K23" s="375"/>
      <c r="L23" s="376"/>
      <c r="M23" s="354"/>
      <c r="N23" s="355"/>
      <c r="O23" s="355"/>
      <c r="P23" s="355"/>
      <c r="Q23" s="355"/>
      <c r="R23" s="356"/>
      <c r="S23" s="102">
        <f>IF(ROUTE!A25 &lt;&gt;"",ROUTE!A25,"")</f>
        <v>20</v>
      </c>
      <c r="T23" s="473" t="str">
        <f>IF(ROUTE!B25&lt;&gt;"",ROUTE!B25,"")</f>
        <v/>
      </c>
      <c r="U23" s="473"/>
      <c r="V23" s="488" t="str">
        <f>IF(ROUTE!C25&lt;&gt;"",ROUTE!C25,"")</f>
        <v/>
      </c>
      <c r="W23" s="489"/>
      <c r="X23" s="489"/>
      <c r="Y23" s="490"/>
      <c r="Z23" s="202" t="str">
        <f>IF(ROUTE!D25&lt;&gt;"",ROUTE!D25,"")</f>
        <v/>
      </c>
      <c r="AA23" s="99" t="str">
        <f>IF(ROUTE!E25&lt;&gt;"",ROUTE!E25,"")</f>
        <v/>
      </c>
      <c r="AB23" s="202" t="str">
        <f>IF(ROUTE!G25&lt;&gt;"",ROUTE!G25,"")</f>
        <v/>
      </c>
      <c r="AC23" s="417" t="str">
        <f>IF(ROUTE!J25&lt;&gt;"",ROUTE!J25,"")</f>
        <v/>
      </c>
      <c r="AD23" s="418"/>
      <c r="AE23" s="384" t="str">
        <f>IF(ROUTE!H25&lt;&gt;"",ROUTE!H25,"")</f>
        <v/>
      </c>
      <c r="AF23" s="385"/>
      <c r="AG23" s="315" t="str">
        <f>IF(ROUTE!F25&lt;&gt;"",ROUTE!F25,"")</f>
        <v/>
      </c>
      <c r="AH23" s="316"/>
      <c r="AI23" s="227" t="str">
        <f>IF(ROUTE!O25&lt;&gt;"",ROUTE!O25,"")</f>
        <v/>
      </c>
      <c r="AJ23" s="248" t="str">
        <f>IF(ROUTE!Q25&lt;&gt;"",ROUTE!Q25,"")</f>
        <v/>
      </c>
      <c r="AK23" s="301"/>
      <c r="AL23" s="302"/>
      <c r="AM23" s="302"/>
      <c r="AN23" s="302"/>
      <c r="AO23" s="302"/>
      <c r="AP23" s="302"/>
      <c r="AQ23" s="302"/>
      <c r="AR23" s="302"/>
      <c r="AS23" s="302"/>
      <c r="AT23" s="302"/>
      <c r="AU23" s="302"/>
      <c r="AV23" s="302"/>
      <c r="AW23" s="302"/>
      <c r="AX23" s="302"/>
      <c r="AY23" s="302"/>
      <c r="AZ23" s="302"/>
      <c r="BA23" s="302"/>
      <c r="BB23" s="303"/>
      <c r="BC23" s="277"/>
      <c r="BD23" s="278"/>
      <c r="BE23" s="278"/>
      <c r="BF23" s="278"/>
      <c r="BG23" s="278"/>
      <c r="BH23" s="278"/>
      <c r="BI23" s="278"/>
      <c r="BJ23" s="278"/>
      <c r="BK23" s="278"/>
      <c r="BL23" s="278"/>
      <c r="BM23" s="278"/>
      <c r="BN23" s="278"/>
      <c r="BO23" s="278"/>
      <c r="BP23" s="278"/>
      <c r="BQ23" s="278"/>
      <c r="BR23" s="278"/>
      <c r="BS23" s="278"/>
      <c r="BT23" s="279"/>
    </row>
    <row r="24" spans="1:72" ht="15" customHeight="1" x14ac:dyDescent="0.3">
      <c r="A24" s="374"/>
      <c r="B24" s="375"/>
      <c r="C24" s="375"/>
      <c r="D24" s="375"/>
      <c r="E24" s="375"/>
      <c r="F24" s="375"/>
      <c r="G24" s="375"/>
      <c r="H24" s="375"/>
      <c r="I24" s="375"/>
      <c r="J24" s="375"/>
      <c r="K24" s="375"/>
      <c r="L24" s="376"/>
      <c r="M24" s="289"/>
      <c r="N24" s="290"/>
      <c r="O24" s="290"/>
      <c r="P24" s="290"/>
      <c r="Q24" s="290"/>
      <c r="R24" s="291"/>
      <c r="S24" s="271" t="s">
        <v>4</v>
      </c>
      <c r="T24" s="272"/>
      <c r="U24" s="272"/>
      <c r="V24" s="272"/>
      <c r="W24" s="272"/>
      <c r="X24" s="272"/>
      <c r="Y24" s="272"/>
      <c r="Z24" s="272"/>
      <c r="AA24" s="272"/>
      <c r="AB24" s="272"/>
      <c r="AC24" s="272"/>
      <c r="AD24" s="272"/>
      <c r="AE24" s="272"/>
      <c r="AF24" s="272"/>
      <c r="AG24" s="272" t="s">
        <v>220</v>
      </c>
      <c r="AH24" s="272"/>
      <c r="AI24" s="272"/>
      <c r="AJ24" s="273"/>
      <c r="AK24" s="301"/>
      <c r="AL24" s="302"/>
      <c r="AM24" s="302"/>
      <c r="AN24" s="302"/>
      <c r="AO24" s="302"/>
      <c r="AP24" s="302"/>
      <c r="AQ24" s="302"/>
      <c r="AR24" s="302"/>
      <c r="AS24" s="302"/>
      <c r="AT24" s="302"/>
      <c r="AU24" s="302"/>
      <c r="AV24" s="302"/>
      <c r="AW24" s="302"/>
      <c r="AX24" s="302"/>
      <c r="AY24" s="302"/>
      <c r="AZ24" s="302"/>
      <c r="BA24" s="302"/>
      <c r="BB24" s="303"/>
      <c r="BC24" s="277"/>
      <c r="BD24" s="278"/>
      <c r="BE24" s="278"/>
      <c r="BF24" s="278"/>
      <c r="BG24" s="278"/>
      <c r="BH24" s="278"/>
      <c r="BI24" s="278"/>
      <c r="BJ24" s="278"/>
      <c r="BK24" s="278"/>
      <c r="BL24" s="278"/>
      <c r="BM24" s="278"/>
      <c r="BN24" s="278"/>
      <c r="BO24" s="278"/>
      <c r="BP24" s="278"/>
      <c r="BQ24" s="278"/>
      <c r="BR24" s="278"/>
      <c r="BS24" s="278"/>
      <c r="BT24" s="279"/>
    </row>
    <row r="25" spans="1:72" ht="15" customHeight="1" x14ac:dyDescent="0.3">
      <c r="A25" s="374"/>
      <c r="B25" s="375"/>
      <c r="C25" s="375"/>
      <c r="D25" s="375"/>
      <c r="E25" s="375"/>
      <c r="F25" s="375"/>
      <c r="G25" s="375"/>
      <c r="H25" s="375"/>
      <c r="I25" s="375"/>
      <c r="J25" s="375"/>
      <c r="K25" s="375"/>
      <c r="L25" s="376"/>
      <c r="M25" s="354"/>
      <c r="N25" s="355"/>
      <c r="O25" s="355"/>
      <c r="P25" s="355"/>
      <c r="Q25" s="355"/>
      <c r="R25" s="356"/>
      <c r="S25" s="352"/>
      <c r="T25" s="352"/>
      <c r="U25" s="352"/>
      <c r="V25" s="352"/>
      <c r="W25" s="352"/>
      <c r="X25" s="352"/>
      <c r="Y25" s="352"/>
      <c r="Z25" s="352"/>
      <c r="AA25" s="352"/>
      <c r="AB25" s="352"/>
      <c r="AC25" s="352"/>
      <c r="AD25" s="352"/>
      <c r="AE25" s="352"/>
      <c r="AF25" s="352"/>
      <c r="AG25" s="325" t="s">
        <v>419</v>
      </c>
      <c r="AH25" s="326"/>
      <c r="AI25" s="313" t="s">
        <v>157</v>
      </c>
      <c r="AJ25" s="314"/>
      <c r="AK25" s="301"/>
      <c r="AL25" s="302"/>
      <c r="AM25" s="302"/>
      <c r="AN25" s="302"/>
      <c r="AO25" s="302"/>
      <c r="AP25" s="302"/>
      <c r="AQ25" s="302"/>
      <c r="AR25" s="302"/>
      <c r="AS25" s="302"/>
      <c r="AT25" s="302"/>
      <c r="AU25" s="302"/>
      <c r="AV25" s="302"/>
      <c r="AW25" s="302"/>
      <c r="AX25" s="302"/>
      <c r="AY25" s="302"/>
      <c r="AZ25" s="302"/>
      <c r="BA25" s="302"/>
      <c r="BB25" s="303"/>
      <c r="BC25" s="277"/>
      <c r="BD25" s="278"/>
      <c r="BE25" s="278"/>
      <c r="BF25" s="278"/>
      <c r="BG25" s="278"/>
      <c r="BH25" s="278"/>
      <c r="BI25" s="278"/>
      <c r="BJ25" s="278"/>
      <c r="BK25" s="278"/>
      <c r="BL25" s="278"/>
      <c r="BM25" s="278"/>
      <c r="BN25" s="278"/>
      <c r="BO25" s="278"/>
      <c r="BP25" s="278"/>
      <c r="BQ25" s="278"/>
      <c r="BR25" s="278"/>
      <c r="BS25" s="278"/>
      <c r="BT25" s="279"/>
    </row>
    <row r="26" spans="1:72" ht="15" customHeight="1" x14ac:dyDescent="0.3">
      <c r="A26" s="377"/>
      <c r="B26" s="378"/>
      <c r="C26" s="378"/>
      <c r="D26" s="378"/>
      <c r="E26" s="378"/>
      <c r="F26" s="378"/>
      <c r="G26" s="378"/>
      <c r="H26" s="378"/>
      <c r="I26" s="378"/>
      <c r="J26" s="378"/>
      <c r="K26" s="378"/>
      <c r="L26" s="379"/>
      <c r="M26" s="386"/>
      <c r="N26" s="387"/>
      <c r="O26" s="387"/>
      <c r="P26" s="387"/>
      <c r="Q26" s="387"/>
      <c r="R26" s="388"/>
      <c r="S26" s="352"/>
      <c r="T26" s="352"/>
      <c r="U26" s="352"/>
      <c r="V26" s="352"/>
      <c r="W26" s="352"/>
      <c r="X26" s="352"/>
      <c r="Y26" s="352"/>
      <c r="Z26" s="352"/>
      <c r="AA26" s="352"/>
      <c r="AB26" s="352"/>
      <c r="AC26" s="352"/>
      <c r="AD26" s="352"/>
      <c r="AE26" s="352"/>
      <c r="AF26" s="352"/>
      <c r="AG26" s="327">
        <v>1</v>
      </c>
      <c r="AH26" s="328"/>
      <c r="AI26" s="323">
        <f>(AG26/$AG$25)/24</f>
        <v>9.920634920634922E-5</v>
      </c>
      <c r="AJ26" s="324"/>
      <c r="AK26" s="301"/>
      <c r="AL26" s="302"/>
      <c r="AM26" s="302"/>
      <c r="AN26" s="302"/>
      <c r="AO26" s="302"/>
      <c r="AP26" s="302"/>
      <c r="AQ26" s="302"/>
      <c r="AR26" s="302"/>
      <c r="AS26" s="302"/>
      <c r="AT26" s="302"/>
      <c r="AU26" s="302"/>
      <c r="AV26" s="302"/>
      <c r="AW26" s="302"/>
      <c r="AX26" s="302"/>
      <c r="AY26" s="302"/>
      <c r="AZ26" s="302"/>
      <c r="BA26" s="302"/>
      <c r="BB26" s="303"/>
      <c r="BC26" s="277"/>
      <c r="BD26" s="278"/>
      <c r="BE26" s="278"/>
      <c r="BF26" s="278"/>
      <c r="BG26" s="278"/>
      <c r="BH26" s="278"/>
      <c r="BI26" s="278"/>
      <c r="BJ26" s="278"/>
      <c r="BK26" s="278"/>
      <c r="BL26" s="278"/>
      <c r="BM26" s="278"/>
      <c r="BN26" s="278"/>
      <c r="BO26" s="278"/>
      <c r="BP26" s="278"/>
      <c r="BQ26" s="278"/>
      <c r="BR26" s="278"/>
      <c r="BS26" s="278"/>
      <c r="BT26" s="279"/>
    </row>
    <row r="27" spans="1:72" ht="15" customHeight="1" x14ac:dyDescent="0.3">
      <c r="A27" s="271" t="s">
        <v>22</v>
      </c>
      <c r="B27" s="272"/>
      <c r="C27" s="272"/>
      <c r="D27" s="272"/>
      <c r="E27" s="272"/>
      <c r="F27" s="272"/>
      <c r="G27" s="272"/>
      <c r="H27" s="272"/>
      <c r="I27" s="272"/>
      <c r="J27" s="272"/>
      <c r="K27" s="272"/>
      <c r="L27" s="272"/>
      <c r="M27" s="272"/>
      <c r="N27" s="272"/>
      <c r="O27" s="272"/>
      <c r="P27" s="272"/>
      <c r="Q27" s="272"/>
      <c r="R27" s="273"/>
      <c r="S27" s="352"/>
      <c r="T27" s="352"/>
      <c r="U27" s="352"/>
      <c r="V27" s="352"/>
      <c r="W27" s="352"/>
      <c r="X27" s="352"/>
      <c r="Y27" s="352"/>
      <c r="Z27" s="352"/>
      <c r="AA27" s="352"/>
      <c r="AB27" s="352"/>
      <c r="AC27" s="352"/>
      <c r="AD27" s="352"/>
      <c r="AE27" s="352"/>
      <c r="AF27" s="352"/>
      <c r="AG27" s="321">
        <v>2</v>
      </c>
      <c r="AH27" s="322"/>
      <c r="AI27" s="310">
        <f t="shared" ref="AI27:AI44" si="0">(AG27/$AG$25)/24</f>
        <v>1.9841269841269844E-4</v>
      </c>
      <c r="AJ27" s="311"/>
      <c r="AK27" s="301"/>
      <c r="AL27" s="302"/>
      <c r="AM27" s="302"/>
      <c r="AN27" s="302"/>
      <c r="AO27" s="302"/>
      <c r="AP27" s="302"/>
      <c r="AQ27" s="302"/>
      <c r="AR27" s="302"/>
      <c r="AS27" s="302"/>
      <c r="AT27" s="302"/>
      <c r="AU27" s="302"/>
      <c r="AV27" s="302"/>
      <c r="AW27" s="302"/>
      <c r="AX27" s="302"/>
      <c r="AY27" s="302"/>
      <c r="AZ27" s="302"/>
      <c r="BA27" s="302"/>
      <c r="BB27" s="303"/>
      <c r="BC27" s="277"/>
      <c r="BD27" s="278"/>
      <c r="BE27" s="278"/>
      <c r="BF27" s="278"/>
      <c r="BG27" s="278"/>
      <c r="BH27" s="278"/>
      <c r="BI27" s="278"/>
      <c r="BJ27" s="278"/>
      <c r="BK27" s="278"/>
      <c r="BL27" s="278"/>
      <c r="BM27" s="278"/>
      <c r="BN27" s="278"/>
      <c r="BO27" s="278"/>
      <c r="BP27" s="278"/>
      <c r="BQ27" s="278"/>
      <c r="BR27" s="278"/>
      <c r="BS27" s="278"/>
      <c r="BT27" s="279"/>
    </row>
    <row r="28" spans="1:72" ht="15" customHeight="1" x14ac:dyDescent="0.3">
      <c r="A28" s="283" t="s">
        <v>294</v>
      </c>
      <c r="B28" s="285"/>
      <c r="C28" s="348" t="s">
        <v>121</v>
      </c>
      <c r="D28" s="348"/>
      <c r="E28" s="348"/>
      <c r="F28" s="348" t="s">
        <v>30</v>
      </c>
      <c r="G28" s="348"/>
      <c r="H28" s="110" t="s">
        <v>115</v>
      </c>
      <c r="I28" s="283" t="s">
        <v>31</v>
      </c>
      <c r="J28" s="284"/>
      <c r="K28" s="284"/>
      <c r="L28" s="285"/>
      <c r="M28" s="283" t="s">
        <v>28</v>
      </c>
      <c r="N28" s="284"/>
      <c r="O28" s="284"/>
      <c r="P28" s="284"/>
      <c r="Q28" s="284"/>
      <c r="R28" s="285"/>
      <c r="S28" s="352"/>
      <c r="T28" s="352"/>
      <c r="U28" s="352"/>
      <c r="V28" s="352"/>
      <c r="W28" s="352"/>
      <c r="X28" s="352"/>
      <c r="Y28" s="352"/>
      <c r="Z28" s="352"/>
      <c r="AA28" s="352"/>
      <c r="AB28" s="352"/>
      <c r="AC28" s="352"/>
      <c r="AD28" s="352"/>
      <c r="AE28" s="352"/>
      <c r="AF28" s="352"/>
      <c r="AG28" s="319">
        <v>3</v>
      </c>
      <c r="AH28" s="320"/>
      <c r="AI28" s="308">
        <f t="shared" si="0"/>
        <v>2.9761904761904759E-4</v>
      </c>
      <c r="AJ28" s="309"/>
      <c r="AK28" s="301"/>
      <c r="AL28" s="302"/>
      <c r="AM28" s="302"/>
      <c r="AN28" s="302"/>
      <c r="AO28" s="302"/>
      <c r="AP28" s="302"/>
      <c r="AQ28" s="302"/>
      <c r="AR28" s="302"/>
      <c r="AS28" s="302"/>
      <c r="AT28" s="302"/>
      <c r="AU28" s="302"/>
      <c r="AV28" s="302"/>
      <c r="AW28" s="302"/>
      <c r="AX28" s="302"/>
      <c r="AY28" s="302"/>
      <c r="AZ28" s="302"/>
      <c r="BA28" s="302"/>
      <c r="BB28" s="303"/>
      <c r="BC28" s="277"/>
      <c r="BD28" s="278"/>
      <c r="BE28" s="278"/>
      <c r="BF28" s="278"/>
      <c r="BG28" s="278"/>
      <c r="BH28" s="278"/>
      <c r="BI28" s="278"/>
      <c r="BJ28" s="278"/>
      <c r="BK28" s="278"/>
      <c r="BL28" s="278"/>
      <c r="BM28" s="278"/>
      <c r="BN28" s="278"/>
      <c r="BO28" s="278"/>
      <c r="BP28" s="278"/>
      <c r="BQ28" s="278"/>
      <c r="BR28" s="278"/>
      <c r="BS28" s="278"/>
      <c r="BT28" s="279"/>
    </row>
    <row r="29" spans="1:72" ht="15" customHeight="1" x14ac:dyDescent="0.3">
      <c r="A29" s="351" t="s">
        <v>300</v>
      </c>
      <c r="B29" s="351"/>
      <c r="C29" s="351" t="s">
        <v>271</v>
      </c>
      <c r="D29" s="351"/>
      <c r="E29" s="351"/>
      <c r="F29" s="351" t="s">
        <v>426</v>
      </c>
      <c r="G29" s="351"/>
      <c r="H29" s="54" t="s">
        <v>302</v>
      </c>
      <c r="I29" s="351" t="s">
        <v>591</v>
      </c>
      <c r="J29" s="351"/>
      <c r="K29" s="351"/>
      <c r="L29" s="351"/>
      <c r="M29" s="351"/>
      <c r="N29" s="351"/>
      <c r="O29" s="351"/>
      <c r="P29" s="351"/>
      <c r="Q29" s="351"/>
      <c r="R29" s="351"/>
      <c r="S29" s="352"/>
      <c r="T29" s="352"/>
      <c r="U29" s="352"/>
      <c r="V29" s="352"/>
      <c r="W29" s="352"/>
      <c r="X29" s="352"/>
      <c r="Y29" s="352"/>
      <c r="Z29" s="352"/>
      <c r="AA29" s="352"/>
      <c r="AB29" s="352"/>
      <c r="AC29" s="352"/>
      <c r="AD29" s="352"/>
      <c r="AE29" s="352"/>
      <c r="AF29" s="352"/>
      <c r="AG29" s="321">
        <v>4</v>
      </c>
      <c r="AH29" s="322"/>
      <c r="AI29" s="310">
        <f t="shared" si="0"/>
        <v>3.9682539682539688E-4</v>
      </c>
      <c r="AJ29" s="311"/>
      <c r="AK29" s="301"/>
      <c r="AL29" s="302"/>
      <c r="AM29" s="302"/>
      <c r="AN29" s="302"/>
      <c r="AO29" s="302"/>
      <c r="AP29" s="302"/>
      <c r="AQ29" s="302"/>
      <c r="AR29" s="302"/>
      <c r="AS29" s="302"/>
      <c r="AT29" s="302"/>
      <c r="AU29" s="302"/>
      <c r="AV29" s="302"/>
      <c r="AW29" s="302"/>
      <c r="AX29" s="302"/>
      <c r="AY29" s="302"/>
      <c r="AZ29" s="302"/>
      <c r="BA29" s="302"/>
      <c r="BB29" s="303"/>
      <c r="BC29" s="277"/>
      <c r="BD29" s="278"/>
      <c r="BE29" s="278"/>
      <c r="BF29" s="278"/>
      <c r="BG29" s="278"/>
      <c r="BH29" s="278"/>
      <c r="BI29" s="278"/>
      <c r="BJ29" s="278"/>
      <c r="BK29" s="278"/>
      <c r="BL29" s="278"/>
      <c r="BM29" s="278"/>
      <c r="BN29" s="278"/>
      <c r="BO29" s="278"/>
      <c r="BP29" s="278"/>
      <c r="BQ29" s="278"/>
      <c r="BR29" s="278"/>
      <c r="BS29" s="278"/>
      <c r="BT29" s="279"/>
    </row>
    <row r="30" spans="1:72" ht="15" customHeight="1" x14ac:dyDescent="0.3">
      <c r="A30" s="307" t="s">
        <v>300</v>
      </c>
      <c r="B30" s="307"/>
      <c r="C30" s="307" t="s">
        <v>288</v>
      </c>
      <c r="D30" s="307"/>
      <c r="E30" s="307"/>
      <c r="F30" s="307" t="s">
        <v>438</v>
      </c>
      <c r="G30" s="307"/>
      <c r="H30" s="52" t="s">
        <v>302</v>
      </c>
      <c r="I30" s="289" t="s">
        <v>591</v>
      </c>
      <c r="J30" s="290"/>
      <c r="K30" s="290"/>
      <c r="L30" s="291"/>
      <c r="M30" s="290"/>
      <c r="N30" s="290"/>
      <c r="O30" s="290"/>
      <c r="P30" s="290"/>
      <c r="Q30" s="290"/>
      <c r="R30" s="291"/>
      <c r="S30" s="352"/>
      <c r="T30" s="352"/>
      <c r="U30" s="352"/>
      <c r="V30" s="352"/>
      <c r="W30" s="352"/>
      <c r="X30" s="352"/>
      <c r="Y30" s="352"/>
      <c r="Z30" s="352"/>
      <c r="AA30" s="352"/>
      <c r="AB30" s="352"/>
      <c r="AC30" s="352"/>
      <c r="AD30" s="352"/>
      <c r="AE30" s="352"/>
      <c r="AF30" s="352"/>
      <c r="AG30" s="319">
        <v>5</v>
      </c>
      <c r="AH30" s="320"/>
      <c r="AI30" s="308">
        <f t="shared" si="0"/>
        <v>4.96031746031746E-4</v>
      </c>
      <c r="AJ30" s="309"/>
      <c r="AK30" s="301"/>
      <c r="AL30" s="302"/>
      <c r="AM30" s="302"/>
      <c r="AN30" s="302"/>
      <c r="AO30" s="302"/>
      <c r="AP30" s="302"/>
      <c r="AQ30" s="302"/>
      <c r="AR30" s="302"/>
      <c r="AS30" s="302"/>
      <c r="AT30" s="302"/>
      <c r="AU30" s="302"/>
      <c r="AV30" s="302"/>
      <c r="AW30" s="302"/>
      <c r="AX30" s="302"/>
      <c r="AY30" s="302"/>
      <c r="AZ30" s="302"/>
      <c r="BA30" s="302"/>
      <c r="BB30" s="303"/>
      <c r="BC30" s="277"/>
      <c r="BD30" s="278"/>
      <c r="BE30" s="278"/>
      <c r="BF30" s="278"/>
      <c r="BG30" s="278"/>
      <c r="BH30" s="278"/>
      <c r="BI30" s="278"/>
      <c r="BJ30" s="278"/>
      <c r="BK30" s="278"/>
      <c r="BL30" s="278"/>
      <c r="BM30" s="278"/>
      <c r="BN30" s="278"/>
      <c r="BO30" s="278"/>
      <c r="BP30" s="278"/>
      <c r="BQ30" s="278"/>
      <c r="BR30" s="278"/>
      <c r="BS30" s="278"/>
      <c r="BT30" s="279"/>
    </row>
    <row r="31" spans="1:72" ht="15" customHeight="1" x14ac:dyDescent="0.3">
      <c r="A31" s="353"/>
      <c r="B31" s="353"/>
      <c r="C31" s="353"/>
      <c r="D31" s="353"/>
      <c r="E31" s="353"/>
      <c r="F31" s="353"/>
      <c r="G31" s="353"/>
      <c r="H31" s="56"/>
      <c r="I31" s="461"/>
      <c r="J31" s="461"/>
      <c r="K31" s="461"/>
      <c r="L31" s="461"/>
      <c r="M31" s="350"/>
      <c r="N31" s="350"/>
      <c r="O31" s="350"/>
      <c r="P31" s="350"/>
      <c r="Q31" s="350"/>
      <c r="R31" s="350"/>
      <c r="S31" s="352"/>
      <c r="T31" s="352"/>
      <c r="U31" s="352"/>
      <c r="V31" s="352"/>
      <c r="W31" s="352"/>
      <c r="X31" s="352"/>
      <c r="Y31" s="352"/>
      <c r="Z31" s="352"/>
      <c r="AA31" s="352"/>
      <c r="AB31" s="352"/>
      <c r="AC31" s="352"/>
      <c r="AD31" s="352"/>
      <c r="AE31" s="352"/>
      <c r="AF31" s="352"/>
      <c r="AG31" s="321">
        <v>6</v>
      </c>
      <c r="AH31" s="322"/>
      <c r="AI31" s="310">
        <f t="shared" si="0"/>
        <v>5.9523809523809518E-4</v>
      </c>
      <c r="AJ31" s="311"/>
      <c r="AK31" s="301"/>
      <c r="AL31" s="302"/>
      <c r="AM31" s="302"/>
      <c r="AN31" s="302"/>
      <c r="AO31" s="302"/>
      <c r="AP31" s="302"/>
      <c r="AQ31" s="302"/>
      <c r="AR31" s="302"/>
      <c r="AS31" s="302"/>
      <c r="AT31" s="302"/>
      <c r="AU31" s="302"/>
      <c r="AV31" s="302"/>
      <c r="AW31" s="302"/>
      <c r="AX31" s="302"/>
      <c r="AY31" s="302"/>
      <c r="AZ31" s="302"/>
      <c r="BA31" s="302"/>
      <c r="BB31" s="303"/>
      <c r="BC31" s="277"/>
      <c r="BD31" s="278"/>
      <c r="BE31" s="278"/>
      <c r="BF31" s="278"/>
      <c r="BG31" s="278"/>
      <c r="BH31" s="278"/>
      <c r="BI31" s="278"/>
      <c r="BJ31" s="278"/>
      <c r="BK31" s="278"/>
      <c r="BL31" s="278"/>
      <c r="BM31" s="278"/>
      <c r="BN31" s="278"/>
      <c r="BO31" s="278"/>
      <c r="BP31" s="278"/>
      <c r="BQ31" s="278"/>
      <c r="BR31" s="278"/>
      <c r="BS31" s="278"/>
      <c r="BT31" s="279"/>
    </row>
    <row r="32" spans="1:72" ht="15" customHeight="1" x14ac:dyDescent="0.3">
      <c r="A32" s="307"/>
      <c r="B32" s="307"/>
      <c r="C32" s="307"/>
      <c r="D32" s="307"/>
      <c r="E32" s="307"/>
      <c r="F32" s="307"/>
      <c r="G32" s="307"/>
      <c r="H32" s="52"/>
      <c r="I32" s="307"/>
      <c r="J32" s="307"/>
      <c r="K32" s="307"/>
      <c r="L32" s="307"/>
      <c r="M32" s="307"/>
      <c r="N32" s="307"/>
      <c r="O32" s="307"/>
      <c r="P32" s="307"/>
      <c r="Q32" s="307"/>
      <c r="R32" s="307"/>
      <c r="S32" s="352"/>
      <c r="T32" s="352"/>
      <c r="U32" s="352"/>
      <c r="V32" s="352"/>
      <c r="W32" s="352"/>
      <c r="X32" s="352"/>
      <c r="Y32" s="352"/>
      <c r="Z32" s="352"/>
      <c r="AA32" s="352"/>
      <c r="AB32" s="352"/>
      <c r="AC32" s="352"/>
      <c r="AD32" s="352"/>
      <c r="AE32" s="352"/>
      <c r="AF32" s="352"/>
      <c r="AG32" s="319">
        <v>7</v>
      </c>
      <c r="AH32" s="320"/>
      <c r="AI32" s="308">
        <f t="shared" si="0"/>
        <v>6.9444444444444447E-4</v>
      </c>
      <c r="AJ32" s="309"/>
      <c r="AK32" s="301"/>
      <c r="AL32" s="302"/>
      <c r="AM32" s="302"/>
      <c r="AN32" s="302"/>
      <c r="AO32" s="302"/>
      <c r="AP32" s="302"/>
      <c r="AQ32" s="302"/>
      <c r="AR32" s="302"/>
      <c r="AS32" s="302"/>
      <c r="AT32" s="302"/>
      <c r="AU32" s="302"/>
      <c r="AV32" s="302"/>
      <c r="AW32" s="302"/>
      <c r="AX32" s="302"/>
      <c r="AY32" s="302"/>
      <c r="AZ32" s="302"/>
      <c r="BA32" s="302"/>
      <c r="BB32" s="303"/>
      <c r="BC32" s="277"/>
      <c r="BD32" s="278"/>
      <c r="BE32" s="278"/>
      <c r="BF32" s="278"/>
      <c r="BG32" s="278"/>
      <c r="BH32" s="278"/>
      <c r="BI32" s="278"/>
      <c r="BJ32" s="278"/>
      <c r="BK32" s="278"/>
      <c r="BL32" s="278"/>
      <c r="BM32" s="278"/>
      <c r="BN32" s="278"/>
      <c r="BO32" s="278"/>
      <c r="BP32" s="278"/>
      <c r="BQ32" s="278"/>
      <c r="BR32" s="278"/>
      <c r="BS32" s="278"/>
      <c r="BT32" s="279"/>
    </row>
    <row r="33" spans="1:72" ht="15" customHeight="1" x14ac:dyDescent="0.3">
      <c r="A33" s="353"/>
      <c r="B33" s="353"/>
      <c r="C33" s="353"/>
      <c r="D33" s="353"/>
      <c r="E33" s="353"/>
      <c r="F33" s="353"/>
      <c r="G33" s="353"/>
      <c r="H33" s="56"/>
      <c r="I33" s="350"/>
      <c r="J33" s="350"/>
      <c r="K33" s="350"/>
      <c r="L33" s="350"/>
      <c r="M33" s="350"/>
      <c r="N33" s="350"/>
      <c r="O33" s="350"/>
      <c r="P33" s="350"/>
      <c r="Q33" s="350"/>
      <c r="R33" s="350"/>
      <c r="S33" s="352"/>
      <c r="T33" s="352"/>
      <c r="U33" s="352"/>
      <c r="V33" s="352"/>
      <c r="W33" s="352"/>
      <c r="X33" s="352"/>
      <c r="Y33" s="352"/>
      <c r="Z33" s="352"/>
      <c r="AA33" s="352"/>
      <c r="AB33" s="352"/>
      <c r="AC33" s="352"/>
      <c r="AD33" s="352"/>
      <c r="AE33" s="352"/>
      <c r="AF33" s="352"/>
      <c r="AG33" s="321">
        <v>8</v>
      </c>
      <c r="AH33" s="322"/>
      <c r="AI33" s="310">
        <f t="shared" si="0"/>
        <v>7.9365079365079376E-4</v>
      </c>
      <c r="AJ33" s="311"/>
      <c r="AK33" s="301"/>
      <c r="AL33" s="302"/>
      <c r="AM33" s="302"/>
      <c r="AN33" s="302"/>
      <c r="AO33" s="302"/>
      <c r="AP33" s="302"/>
      <c r="AQ33" s="302"/>
      <c r="AR33" s="302"/>
      <c r="AS33" s="302"/>
      <c r="AT33" s="302"/>
      <c r="AU33" s="302"/>
      <c r="AV33" s="302"/>
      <c r="AW33" s="302"/>
      <c r="AX33" s="302"/>
      <c r="AY33" s="302"/>
      <c r="AZ33" s="302"/>
      <c r="BA33" s="302"/>
      <c r="BB33" s="303"/>
      <c r="BC33" s="277"/>
      <c r="BD33" s="278"/>
      <c r="BE33" s="278"/>
      <c r="BF33" s="278"/>
      <c r="BG33" s="278"/>
      <c r="BH33" s="278"/>
      <c r="BI33" s="278"/>
      <c r="BJ33" s="278"/>
      <c r="BK33" s="278"/>
      <c r="BL33" s="278"/>
      <c r="BM33" s="278"/>
      <c r="BN33" s="278"/>
      <c r="BO33" s="278"/>
      <c r="BP33" s="278"/>
      <c r="BQ33" s="278"/>
      <c r="BR33" s="278"/>
      <c r="BS33" s="278"/>
      <c r="BT33" s="279"/>
    </row>
    <row r="34" spans="1:72" ht="15" customHeight="1" x14ac:dyDescent="0.3">
      <c r="A34" s="307"/>
      <c r="B34" s="307"/>
      <c r="C34" s="307"/>
      <c r="D34" s="307"/>
      <c r="E34" s="307"/>
      <c r="F34" s="307"/>
      <c r="G34" s="307"/>
      <c r="H34" s="52"/>
      <c r="I34" s="307"/>
      <c r="J34" s="307"/>
      <c r="K34" s="307"/>
      <c r="L34" s="307"/>
      <c r="M34" s="307"/>
      <c r="N34" s="307"/>
      <c r="O34" s="307"/>
      <c r="P34" s="307"/>
      <c r="Q34" s="307"/>
      <c r="R34" s="307"/>
      <c r="S34" s="352"/>
      <c r="T34" s="352"/>
      <c r="U34" s="352"/>
      <c r="V34" s="352"/>
      <c r="W34" s="352"/>
      <c r="X34" s="352"/>
      <c r="Y34" s="352"/>
      <c r="Z34" s="352"/>
      <c r="AA34" s="352"/>
      <c r="AB34" s="352"/>
      <c r="AC34" s="352"/>
      <c r="AD34" s="352"/>
      <c r="AE34" s="352"/>
      <c r="AF34" s="352"/>
      <c r="AG34" s="319">
        <v>9</v>
      </c>
      <c r="AH34" s="320"/>
      <c r="AI34" s="308">
        <f t="shared" si="0"/>
        <v>8.9285714285714283E-4</v>
      </c>
      <c r="AJ34" s="309"/>
      <c r="AK34" s="301"/>
      <c r="AL34" s="302"/>
      <c r="AM34" s="302"/>
      <c r="AN34" s="302"/>
      <c r="AO34" s="302"/>
      <c r="AP34" s="302"/>
      <c r="AQ34" s="302"/>
      <c r="AR34" s="302"/>
      <c r="AS34" s="302"/>
      <c r="AT34" s="302"/>
      <c r="AU34" s="302"/>
      <c r="AV34" s="302"/>
      <c r="AW34" s="302"/>
      <c r="AX34" s="302"/>
      <c r="AY34" s="302"/>
      <c r="AZ34" s="302"/>
      <c r="BA34" s="302"/>
      <c r="BB34" s="303"/>
      <c r="BC34" s="277"/>
      <c r="BD34" s="278"/>
      <c r="BE34" s="278"/>
      <c r="BF34" s="278"/>
      <c r="BG34" s="278"/>
      <c r="BH34" s="278"/>
      <c r="BI34" s="278"/>
      <c r="BJ34" s="278"/>
      <c r="BK34" s="278"/>
      <c r="BL34" s="278"/>
      <c r="BM34" s="278"/>
      <c r="BN34" s="278"/>
      <c r="BO34" s="278"/>
      <c r="BP34" s="278"/>
      <c r="BQ34" s="278"/>
      <c r="BR34" s="278"/>
      <c r="BS34" s="278"/>
      <c r="BT34" s="279"/>
    </row>
    <row r="35" spans="1:72" ht="15" customHeight="1" x14ac:dyDescent="0.3">
      <c r="A35" s="271" t="s">
        <v>119</v>
      </c>
      <c r="B35" s="272"/>
      <c r="C35" s="272"/>
      <c r="D35" s="272"/>
      <c r="E35" s="272"/>
      <c r="F35" s="272"/>
      <c r="G35" s="272"/>
      <c r="H35" s="272"/>
      <c r="I35" s="272"/>
      <c r="J35" s="272"/>
      <c r="K35" s="272"/>
      <c r="L35" s="272"/>
      <c r="M35" s="272"/>
      <c r="N35" s="272"/>
      <c r="O35" s="272"/>
      <c r="P35" s="272"/>
      <c r="Q35" s="272"/>
      <c r="R35" s="273"/>
      <c r="S35" s="352"/>
      <c r="T35" s="352"/>
      <c r="U35" s="352"/>
      <c r="V35" s="352"/>
      <c r="W35" s="352"/>
      <c r="X35" s="352"/>
      <c r="Y35" s="352"/>
      <c r="Z35" s="352"/>
      <c r="AA35" s="352"/>
      <c r="AB35" s="352"/>
      <c r="AC35" s="352"/>
      <c r="AD35" s="352"/>
      <c r="AE35" s="352"/>
      <c r="AF35" s="352"/>
      <c r="AG35" s="321">
        <v>10</v>
      </c>
      <c r="AH35" s="322"/>
      <c r="AI35" s="310">
        <f t="shared" si="0"/>
        <v>9.9206349206349201E-4</v>
      </c>
      <c r="AJ35" s="311"/>
      <c r="AK35" s="301"/>
      <c r="AL35" s="302"/>
      <c r="AM35" s="302"/>
      <c r="AN35" s="302"/>
      <c r="AO35" s="302"/>
      <c r="AP35" s="302"/>
      <c r="AQ35" s="302"/>
      <c r="AR35" s="302"/>
      <c r="AS35" s="302"/>
      <c r="AT35" s="302"/>
      <c r="AU35" s="302"/>
      <c r="AV35" s="302"/>
      <c r="AW35" s="302"/>
      <c r="AX35" s="302"/>
      <c r="AY35" s="302"/>
      <c r="AZ35" s="302"/>
      <c r="BA35" s="302"/>
      <c r="BB35" s="303"/>
      <c r="BC35" s="277"/>
      <c r="BD35" s="278"/>
      <c r="BE35" s="278"/>
      <c r="BF35" s="278"/>
      <c r="BG35" s="278"/>
      <c r="BH35" s="278"/>
      <c r="BI35" s="278"/>
      <c r="BJ35" s="278"/>
      <c r="BK35" s="278"/>
      <c r="BL35" s="278"/>
      <c r="BM35" s="278"/>
      <c r="BN35" s="278"/>
      <c r="BO35" s="278"/>
      <c r="BP35" s="278"/>
      <c r="BQ35" s="278"/>
      <c r="BR35" s="278"/>
      <c r="BS35" s="278"/>
      <c r="BT35" s="279"/>
    </row>
    <row r="36" spans="1:72" ht="15" customHeight="1" x14ac:dyDescent="0.3">
      <c r="A36" s="283" t="s">
        <v>29</v>
      </c>
      <c r="B36" s="285"/>
      <c r="C36" s="283" t="s">
        <v>121</v>
      </c>
      <c r="D36" s="284"/>
      <c r="E36" s="284"/>
      <c r="F36" s="284" t="s">
        <v>30</v>
      </c>
      <c r="G36" s="285"/>
      <c r="H36" s="162" t="s">
        <v>115</v>
      </c>
      <c r="I36" s="283" t="s">
        <v>28</v>
      </c>
      <c r="J36" s="284"/>
      <c r="K36" s="284"/>
      <c r="L36" s="285"/>
      <c r="M36" s="283" t="s">
        <v>32</v>
      </c>
      <c r="N36" s="284"/>
      <c r="O36" s="284"/>
      <c r="P36" s="284"/>
      <c r="Q36" s="284"/>
      <c r="R36" s="285"/>
      <c r="S36" s="352"/>
      <c r="T36" s="352"/>
      <c r="U36" s="352"/>
      <c r="V36" s="352"/>
      <c r="W36" s="352"/>
      <c r="X36" s="352"/>
      <c r="Y36" s="352"/>
      <c r="Z36" s="352"/>
      <c r="AA36" s="352"/>
      <c r="AB36" s="352"/>
      <c r="AC36" s="352"/>
      <c r="AD36" s="352"/>
      <c r="AE36" s="352"/>
      <c r="AF36" s="352"/>
      <c r="AG36" s="319">
        <v>11</v>
      </c>
      <c r="AH36" s="320"/>
      <c r="AI36" s="308">
        <f t="shared" si="0"/>
        <v>1.0912698412698413E-3</v>
      </c>
      <c r="AJ36" s="309"/>
      <c r="AK36" s="301"/>
      <c r="AL36" s="302"/>
      <c r="AM36" s="302"/>
      <c r="AN36" s="302"/>
      <c r="AO36" s="302"/>
      <c r="AP36" s="302"/>
      <c r="AQ36" s="302"/>
      <c r="AR36" s="302"/>
      <c r="AS36" s="302"/>
      <c r="AT36" s="302"/>
      <c r="AU36" s="302"/>
      <c r="AV36" s="302"/>
      <c r="AW36" s="302"/>
      <c r="AX36" s="302"/>
      <c r="AY36" s="302"/>
      <c r="AZ36" s="302"/>
      <c r="BA36" s="302"/>
      <c r="BB36" s="303"/>
      <c r="BC36" s="277"/>
      <c r="BD36" s="278"/>
      <c r="BE36" s="278"/>
      <c r="BF36" s="278"/>
      <c r="BG36" s="278"/>
      <c r="BH36" s="278"/>
      <c r="BI36" s="278"/>
      <c r="BJ36" s="278"/>
      <c r="BK36" s="278"/>
      <c r="BL36" s="278"/>
      <c r="BM36" s="278"/>
      <c r="BN36" s="278"/>
      <c r="BO36" s="278"/>
      <c r="BP36" s="278"/>
      <c r="BQ36" s="278"/>
      <c r="BR36" s="278"/>
      <c r="BS36" s="278"/>
      <c r="BT36" s="279"/>
    </row>
    <row r="37" spans="1:72" ht="15" customHeight="1" x14ac:dyDescent="0.3">
      <c r="A37" s="286" t="s">
        <v>314</v>
      </c>
      <c r="B37" s="288"/>
      <c r="C37" s="286" t="s">
        <v>315</v>
      </c>
      <c r="D37" s="287"/>
      <c r="E37" s="288"/>
      <c r="F37" s="329">
        <v>355</v>
      </c>
      <c r="G37" s="330"/>
      <c r="H37" s="164" t="s">
        <v>316</v>
      </c>
      <c r="I37" s="286"/>
      <c r="J37" s="287"/>
      <c r="K37" s="287"/>
      <c r="L37" s="288"/>
      <c r="M37" s="494" t="s">
        <v>238</v>
      </c>
      <c r="N37" s="495"/>
      <c r="O37" s="496"/>
      <c r="P37" s="396"/>
      <c r="Q37" s="397"/>
      <c r="R37" s="398"/>
      <c r="S37" s="352"/>
      <c r="T37" s="352"/>
      <c r="U37" s="352"/>
      <c r="V37" s="352"/>
      <c r="W37" s="352"/>
      <c r="X37" s="352"/>
      <c r="Y37" s="352"/>
      <c r="Z37" s="352"/>
      <c r="AA37" s="352"/>
      <c r="AB37" s="352"/>
      <c r="AC37" s="352"/>
      <c r="AD37" s="352"/>
      <c r="AE37" s="352"/>
      <c r="AF37" s="352"/>
      <c r="AG37" s="321">
        <v>12</v>
      </c>
      <c r="AH37" s="322"/>
      <c r="AI37" s="310">
        <f t="shared" si="0"/>
        <v>1.1904761904761904E-3</v>
      </c>
      <c r="AJ37" s="311"/>
      <c r="AK37" s="301"/>
      <c r="AL37" s="302"/>
      <c r="AM37" s="302"/>
      <c r="AN37" s="302"/>
      <c r="AO37" s="302"/>
      <c r="AP37" s="302"/>
      <c r="AQ37" s="302"/>
      <c r="AR37" s="302"/>
      <c r="AS37" s="302"/>
      <c r="AT37" s="302"/>
      <c r="AU37" s="302"/>
      <c r="AV37" s="302"/>
      <c r="AW37" s="302"/>
      <c r="AX37" s="302"/>
      <c r="AY37" s="302"/>
      <c r="AZ37" s="302"/>
      <c r="BA37" s="302"/>
      <c r="BB37" s="303"/>
      <c r="BC37" s="277"/>
      <c r="BD37" s="278"/>
      <c r="BE37" s="278"/>
      <c r="BF37" s="278"/>
      <c r="BG37" s="278"/>
      <c r="BH37" s="278"/>
      <c r="BI37" s="278"/>
      <c r="BJ37" s="278"/>
      <c r="BK37" s="278"/>
      <c r="BL37" s="278"/>
      <c r="BM37" s="278"/>
      <c r="BN37" s="278"/>
      <c r="BO37" s="278"/>
      <c r="BP37" s="278"/>
      <c r="BQ37" s="278"/>
      <c r="BR37" s="278"/>
      <c r="BS37" s="278"/>
      <c r="BT37" s="279"/>
    </row>
    <row r="38" spans="1:72" ht="15" customHeight="1" x14ac:dyDescent="0.3">
      <c r="A38" s="289" t="s">
        <v>289</v>
      </c>
      <c r="B38" s="291"/>
      <c r="C38" s="289" t="s">
        <v>295</v>
      </c>
      <c r="D38" s="290"/>
      <c r="E38" s="291"/>
      <c r="F38" s="331">
        <v>251.5</v>
      </c>
      <c r="G38" s="332"/>
      <c r="H38" s="165" t="s">
        <v>306</v>
      </c>
      <c r="I38" s="289"/>
      <c r="J38" s="290"/>
      <c r="K38" s="290"/>
      <c r="L38" s="291"/>
      <c r="M38" s="362" t="s">
        <v>237</v>
      </c>
      <c r="N38" s="363"/>
      <c r="O38" s="364"/>
      <c r="P38" s="359"/>
      <c r="Q38" s="360"/>
      <c r="R38" s="361"/>
      <c r="S38" s="352"/>
      <c r="T38" s="352"/>
      <c r="U38" s="352"/>
      <c r="V38" s="352"/>
      <c r="W38" s="352"/>
      <c r="X38" s="352"/>
      <c r="Y38" s="352"/>
      <c r="Z38" s="352"/>
      <c r="AA38" s="352"/>
      <c r="AB38" s="352"/>
      <c r="AC38" s="352"/>
      <c r="AD38" s="352"/>
      <c r="AE38" s="352"/>
      <c r="AF38" s="352"/>
      <c r="AG38" s="319">
        <v>13</v>
      </c>
      <c r="AH38" s="320"/>
      <c r="AI38" s="308">
        <f t="shared" si="0"/>
        <v>1.2896825396825397E-3</v>
      </c>
      <c r="AJ38" s="309"/>
      <c r="AK38" s="301"/>
      <c r="AL38" s="302"/>
      <c r="AM38" s="302"/>
      <c r="AN38" s="302"/>
      <c r="AO38" s="302"/>
      <c r="AP38" s="302"/>
      <c r="AQ38" s="302"/>
      <c r="AR38" s="302"/>
      <c r="AS38" s="302"/>
      <c r="AT38" s="302"/>
      <c r="AU38" s="302"/>
      <c r="AV38" s="302"/>
      <c r="AW38" s="302"/>
      <c r="AX38" s="302"/>
      <c r="AY38" s="302"/>
      <c r="AZ38" s="302"/>
      <c r="BA38" s="302"/>
      <c r="BB38" s="303"/>
      <c r="BC38" s="277"/>
      <c r="BD38" s="278"/>
      <c r="BE38" s="278"/>
      <c r="BF38" s="278"/>
      <c r="BG38" s="278"/>
      <c r="BH38" s="278"/>
      <c r="BI38" s="278"/>
      <c r="BJ38" s="278"/>
      <c r="BK38" s="278"/>
      <c r="BL38" s="278"/>
      <c r="BM38" s="278"/>
      <c r="BN38" s="278"/>
      <c r="BO38" s="278"/>
      <c r="BP38" s="278"/>
      <c r="BQ38" s="278"/>
      <c r="BR38" s="278"/>
      <c r="BS38" s="278"/>
      <c r="BT38" s="279"/>
    </row>
    <row r="39" spans="1:72" ht="15" customHeight="1" x14ac:dyDescent="0.3">
      <c r="A39" s="354" t="s">
        <v>290</v>
      </c>
      <c r="B39" s="356"/>
      <c r="C39" s="292" t="s">
        <v>295</v>
      </c>
      <c r="D39" s="293"/>
      <c r="E39" s="294"/>
      <c r="F39" s="357">
        <v>251</v>
      </c>
      <c r="G39" s="358"/>
      <c r="H39" s="163" t="s">
        <v>307</v>
      </c>
      <c r="I39" s="354"/>
      <c r="J39" s="355"/>
      <c r="K39" s="355"/>
      <c r="L39" s="356"/>
      <c r="M39" s="393" t="s">
        <v>239</v>
      </c>
      <c r="N39" s="394"/>
      <c r="O39" s="395"/>
      <c r="P39" s="365"/>
      <c r="Q39" s="366"/>
      <c r="R39" s="367"/>
      <c r="S39" s="352"/>
      <c r="T39" s="352"/>
      <c r="U39" s="352"/>
      <c r="V39" s="352"/>
      <c r="W39" s="352"/>
      <c r="X39" s="352"/>
      <c r="Y39" s="352"/>
      <c r="Z39" s="352"/>
      <c r="AA39" s="352"/>
      <c r="AB39" s="352"/>
      <c r="AC39" s="352"/>
      <c r="AD39" s="352"/>
      <c r="AE39" s="352"/>
      <c r="AF39" s="352"/>
      <c r="AG39" s="321">
        <v>14</v>
      </c>
      <c r="AH39" s="322"/>
      <c r="AI39" s="310">
        <f t="shared" si="0"/>
        <v>1.3888888888888889E-3</v>
      </c>
      <c r="AJ39" s="311"/>
      <c r="AK39" s="301"/>
      <c r="AL39" s="302"/>
      <c r="AM39" s="302"/>
      <c r="AN39" s="302"/>
      <c r="AO39" s="302"/>
      <c r="AP39" s="302"/>
      <c r="AQ39" s="302"/>
      <c r="AR39" s="302"/>
      <c r="AS39" s="302"/>
      <c r="AT39" s="302"/>
      <c r="AU39" s="302"/>
      <c r="AV39" s="302"/>
      <c r="AW39" s="302"/>
      <c r="AX39" s="302"/>
      <c r="AY39" s="302"/>
      <c r="AZ39" s="302"/>
      <c r="BA39" s="302"/>
      <c r="BB39" s="303"/>
      <c r="BC39" s="277"/>
      <c r="BD39" s="278"/>
      <c r="BE39" s="278"/>
      <c r="BF39" s="278"/>
      <c r="BG39" s="278"/>
      <c r="BH39" s="278"/>
      <c r="BI39" s="278"/>
      <c r="BJ39" s="278"/>
      <c r="BK39" s="278"/>
      <c r="BL39" s="278"/>
      <c r="BM39" s="278"/>
      <c r="BN39" s="278"/>
      <c r="BO39" s="278"/>
      <c r="BP39" s="278"/>
      <c r="BQ39" s="278"/>
      <c r="BR39" s="278"/>
      <c r="BS39" s="278"/>
      <c r="BT39" s="279"/>
    </row>
    <row r="40" spans="1:72" ht="15" customHeight="1" x14ac:dyDescent="0.3">
      <c r="A40" s="289" t="s">
        <v>582</v>
      </c>
      <c r="B40" s="291"/>
      <c r="C40" s="289" t="s">
        <v>330</v>
      </c>
      <c r="D40" s="290"/>
      <c r="E40" s="291"/>
      <c r="F40" s="331">
        <v>250</v>
      </c>
      <c r="G40" s="332"/>
      <c r="H40" s="260" t="s">
        <v>583</v>
      </c>
      <c r="I40" s="289"/>
      <c r="J40" s="290"/>
      <c r="K40" s="290"/>
      <c r="L40" s="291"/>
      <c r="M40" s="362" t="s">
        <v>129</v>
      </c>
      <c r="N40" s="363"/>
      <c r="O40" s="364"/>
      <c r="P40" s="359"/>
      <c r="Q40" s="360"/>
      <c r="R40" s="361"/>
      <c r="S40" s="352"/>
      <c r="T40" s="352"/>
      <c r="U40" s="352"/>
      <c r="V40" s="352"/>
      <c r="W40" s="352"/>
      <c r="X40" s="352"/>
      <c r="Y40" s="352"/>
      <c r="Z40" s="352"/>
      <c r="AA40" s="352"/>
      <c r="AB40" s="352"/>
      <c r="AC40" s="352"/>
      <c r="AD40" s="352"/>
      <c r="AE40" s="352"/>
      <c r="AF40" s="352"/>
      <c r="AG40" s="319">
        <v>15</v>
      </c>
      <c r="AH40" s="320"/>
      <c r="AI40" s="308">
        <f t="shared" si="0"/>
        <v>1.488095238095238E-3</v>
      </c>
      <c r="AJ40" s="309"/>
      <c r="AK40" s="301"/>
      <c r="AL40" s="302"/>
      <c r="AM40" s="302"/>
      <c r="AN40" s="302"/>
      <c r="AO40" s="302"/>
      <c r="AP40" s="302"/>
      <c r="AQ40" s="302"/>
      <c r="AR40" s="302"/>
      <c r="AS40" s="302"/>
      <c r="AT40" s="302"/>
      <c r="AU40" s="302"/>
      <c r="AV40" s="302"/>
      <c r="AW40" s="302"/>
      <c r="AX40" s="302"/>
      <c r="AY40" s="302"/>
      <c r="AZ40" s="302"/>
      <c r="BA40" s="302"/>
      <c r="BB40" s="303"/>
      <c r="BC40" s="277"/>
      <c r="BD40" s="278"/>
      <c r="BE40" s="278"/>
      <c r="BF40" s="278"/>
      <c r="BG40" s="278"/>
      <c r="BH40" s="278"/>
      <c r="BI40" s="278"/>
      <c r="BJ40" s="278"/>
      <c r="BK40" s="278"/>
      <c r="BL40" s="278"/>
      <c r="BM40" s="278"/>
      <c r="BN40" s="278"/>
      <c r="BO40" s="278"/>
      <c r="BP40" s="278"/>
      <c r="BQ40" s="278"/>
      <c r="BR40" s="278"/>
      <c r="BS40" s="278"/>
      <c r="BT40" s="279"/>
    </row>
    <row r="41" spans="1:72" ht="15" customHeight="1" x14ac:dyDescent="0.3">
      <c r="A41" s="354"/>
      <c r="B41" s="356"/>
      <c r="C41" s="292"/>
      <c r="D41" s="293"/>
      <c r="E41" s="294"/>
      <c r="F41" s="357"/>
      <c r="G41" s="358"/>
      <c r="H41" s="163"/>
      <c r="I41" s="354"/>
      <c r="J41" s="355"/>
      <c r="K41" s="355"/>
      <c r="L41" s="356"/>
      <c r="M41" s="368" t="s">
        <v>240</v>
      </c>
      <c r="N41" s="369"/>
      <c r="O41" s="370"/>
      <c r="P41" s="365"/>
      <c r="Q41" s="366"/>
      <c r="R41" s="367"/>
      <c r="S41" s="352"/>
      <c r="T41" s="352"/>
      <c r="U41" s="352"/>
      <c r="V41" s="352"/>
      <c r="W41" s="352"/>
      <c r="X41" s="352"/>
      <c r="Y41" s="352"/>
      <c r="Z41" s="352"/>
      <c r="AA41" s="352"/>
      <c r="AB41" s="352"/>
      <c r="AC41" s="352"/>
      <c r="AD41" s="352"/>
      <c r="AE41" s="352"/>
      <c r="AF41" s="352"/>
      <c r="AG41" s="321">
        <v>16</v>
      </c>
      <c r="AH41" s="322"/>
      <c r="AI41" s="310">
        <f t="shared" si="0"/>
        <v>1.5873015873015875E-3</v>
      </c>
      <c r="AJ41" s="311"/>
      <c r="AK41" s="301"/>
      <c r="AL41" s="302"/>
      <c r="AM41" s="302"/>
      <c r="AN41" s="302"/>
      <c r="AO41" s="302"/>
      <c r="AP41" s="302"/>
      <c r="AQ41" s="302"/>
      <c r="AR41" s="302"/>
      <c r="AS41" s="302"/>
      <c r="AT41" s="302"/>
      <c r="AU41" s="302"/>
      <c r="AV41" s="302"/>
      <c r="AW41" s="302"/>
      <c r="AX41" s="302"/>
      <c r="AY41" s="302"/>
      <c r="AZ41" s="302"/>
      <c r="BA41" s="302"/>
      <c r="BB41" s="303"/>
      <c r="BC41" s="277"/>
      <c r="BD41" s="278"/>
      <c r="BE41" s="278"/>
      <c r="BF41" s="278"/>
      <c r="BG41" s="278"/>
      <c r="BH41" s="278"/>
      <c r="BI41" s="278"/>
      <c r="BJ41" s="278"/>
      <c r="BK41" s="278"/>
      <c r="BL41" s="278"/>
      <c r="BM41" s="278"/>
      <c r="BN41" s="278"/>
      <c r="BO41" s="278"/>
      <c r="BP41" s="278"/>
      <c r="BQ41" s="278"/>
      <c r="BR41" s="278"/>
      <c r="BS41" s="278"/>
      <c r="BT41" s="279"/>
    </row>
    <row r="42" spans="1:72" ht="15" customHeight="1" x14ac:dyDescent="0.3">
      <c r="A42" s="307"/>
      <c r="B42" s="307"/>
      <c r="C42" s="289"/>
      <c r="D42" s="290"/>
      <c r="E42" s="291"/>
      <c r="F42" s="331"/>
      <c r="G42" s="332"/>
      <c r="H42" s="165"/>
      <c r="I42" s="289"/>
      <c r="J42" s="290"/>
      <c r="K42" s="290"/>
      <c r="L42" s="291"/>
      <c r="M42" s="362" t="s">
        <v>241</v>
      </c>
      <c r="N42" s="363"/>
      <c r="O42" s="364"/>
      <c r="P42" s="468"/>
      <c r="Q42" s="468"/>
      <c r="R42" s="468"/>
      <c r="S42" s="352"/>
      <c r="T42" s="352"/>
      <c r="U42" s="352"/>
      <c r="V42" s="352"/>
      <c r="W42" s="352"/>
      <c r="X42" s="352"/>
      <c r="Y42" s="352"/>
      <c r="Z42" s="352"/>
      <c r="AA42" s="352"/>
      <c r="AB42" s="352"/>
      <c r="AC42" s="352"/>
      <c r="AD42" s="352"/>
      <c r="AE42" s="352"/>
      <c r="AF42" s="352"/>
      <c r="AG42" s="319">
        <v>17</v>
      </c>
      <c r="AH42" s="320"/>
      <c r="AI42" s="308">
        <f t="shared" si="0"/>
        <v>1.6865079365079366E-3</v>
      </c>
      <c r="AJ42" s="309"/>
      <c r="AK42" s="301"/>
      <c r="AL42" s="302"/>
      <c r="AM42" s="302"/>
      <c r="AN42" s="302"/>
      <c r="AO42" s="302"/>
      <c r="AP42" s="302"/>
      <c r="AQ42" s="302"/>
      <c r="AR42" s="302"/>
      <c r="AS42" s="302"/>
      <c r="AT42" s="302"/>
      <c r="AU42" s="302"/>
      <c r="AV42" s="302"/>
      <c r="AW42" s="302"/>
      <c r="AX42" s="302"/>
      <c r="AY42" s="302"/>
      <c r="AZ42" s="302"/>
      <c r="BA42" s="302"/>
      <c r="BB42" s="303"/>
      <c r="BC42" s="277"/>
      <c r="BD42" s="278"/>
      <c r="BE42" s="278"/>
      <c r="BF42" s="278"/>
      <c r="BG42" s="278"/>
      <c r="BH42" s="278"/>
      <c r="BI42" s="278"/>
      <c r="BJ42" s="278"/>
      <c r="BK42" s="278"/>
      <c r="BL42" s="278"/>
      <c r="BM42" s="278"/>
      <c r="BN42" s="278"/>
      <c r="BO42" s="278"/>
      <c r="BP42" s="278"/>
      <c r="BQ42" s="278"/>
      <c r="BR42" s="278"/>
      <c r="BS42" s="278"/>
      <c r="BT42" s="279"/>
    </row>
    <row r="43" spans="1:72" ht="15" customHeight="1" x14ac:dyDescent="0.3">
      <c r="A43" s="354"/>
      <c r="B43" s="356"/>
      <c r="C43" s="292"/>
      <c r="D43" s="293"/>
      <c r="E43" s="294"/>
      <c r="F43" s="357"/>
      <c r="G43" s="358"/>
      <c r="H43" s="163"/>
      <c r="I43" s="354"/>
      <c r="J43" s="355"/>
      <c r="K43" s="355"/>
      <c r="L43" s="356"/>
      <c r="M43" s="368" t="s">
        <v>242</v>
      </c>
      <c r="N43" s="369"/>
      <c r="O43" s="370"/>
      <c r="P43" s="467"/>
      <c r="Q43" s="467"/>
      <c r="R43" s="467"/>
      <c r="S43" s="352"/>
      <c r="T43" s="352"/>
      <c r="U43" s="352"/>
      <c r="V43" s="352"/>
      <c r="W43" s="352"/>
      <c r="X43" s="352"/>
      <c r="Y43" s="352"/>
      <c r="Z43" s="352"/>
      <c r="AA43" s="352"/>
      <c r="AB43" s="352"/>
      <c r="AC43" s="352"/>
      <c r="AD43" s="352"/>
      <c r="AE43" s="352"/>
      <c r="AF43" s="352"/>
      <c r="AG43" s="321">
        <v>18</v>
      </c>
      <c r="AH43" s="322"/>
      <c r="AI43" s="310">
        <f t="shared" si="0"/>
        <v>1.7857142857142857E-3</v>
      </c>
      <c r="AJ43" s="311"/>
      <c r="AK43" s="301"/>
      <c r="AL43" s="302"/>
      <c r="AM43" s="302"/>
      <c r="AN43" s="302"/>
      <c r="AO43" s="302"/>
      <c r="AP43" s="302"/>
      <c r="AQ43" s="302"/>
      <c r="AR43" s="302"/>
      <c r="AS43" s="302"/>
      <c r="AT43" s="302"/>
      <c r="AU43" s="302"/>
      <c r="AV43" s="302"/>
      <c r="AW43" s="302"/>
      <c r="AX43" s="302"/>
      <c r="AY43" s="302"/>
      <c r="AZ43" s="302"/>
      <c r="BA43" s="302"/>
      <c r="BB43" s="303"/>
      <c r="BC43" s="277"/>
      <c r="BD43" s="278"/>
      <c r="BE43" s="278"/>
      <c r="BF43" s="278"/>
      <c r="BG43" s="278"/>
      <c r="BH43" s="278"/>
      <c r="BI43" s="278"/>
      <c r="BJ43" s="278"/>
      <c r="BK43" s="278"/>
      <c r="BL43" s="278"/>
      <c r="BM43" s="278"/>
      <c r="BN43" s="278"/>
      <c r="BO43" s="278"/>
      <c r="BP43" s="278"/>
      <c r="BQ43" s="278"/>
      <c r="BR43" s="278"/>
      <c r="BS43" s="278"/>
      <c r="BT43" s="279"/>
    </row>
    <row r="44" spans="1:72" ht="15" customHeight="1" x14ac:dyDescent="0.3">
      <c r="A44" s="307"/>
      <c r="B44" s="307"/>
      <c r="C44" s="289"/>
      <c r="D44" s="290"/>
      <c r="E44" s="291"/>
      <c r="F44" s="331"/>
      <c r="G44" s="332"/>
      <c r="H44" s="165"/>
      <c r="I44" s="289"/>
      <c r="J44" s="290"/>
      <c r="K44" s="290"/>
      <c r="L44" s="291"/>
      <c r="M44" s="362"/>
      <c r="N44" s="363"/>
      <c r="O44" s="364"/>
      <c r="P44" s="468"/>
      <c r="Q44" s="468"/>
      <c r="R44" s="468"/>
      <c r="S44" s="352"/>
      <c r="T44" s="352"/>
      <c r="U44" s="352"/>
      <c r="V44" s="352"/>
      <c r="W44" s="352"/>
      <c r="X44" s="352"/>
      <c r="Y44" s="352"/>
      <c r="Z44" s="352"/>
      <c r="AA44" s="352"/>
      <c r="AB44" s="352"/>
      <c r="AC44" s="352"/>
      <c r="AD44" s="352"/>
      <c r="AE44" s="352"/>
      <c r="AF44" s="352"/>
      <c r="AG44" s="319">
        <v>19</v>
      </c>
      <c r="AH44" s="320"/>
      <c r="AI44" s="308">
        <f t="shared" si="0"/>
        <v>1.8849206349206349E-3</v>
      </c>
      <c r="AJ44" s="309"/>
      <c r="AK44" s="301"/>
      <c r="AL44" s="302"/>
      <c r="AM44" s="302"/>
      <c r="AN44" s="302"/>
      <c r="AO44" s="302"/>
      <c r="AP44" s="302"/>
      <c r="AQ44" s="302"/>
      <c r="AR44" s="302"/>
      <c r="AS44" s="302"/>
      <c r="AT44" s="302"/>
      <c r="AU44" s="302"/>
      <c r="AV44" s="302"/>
      <c r="AW44" s="302"/>
      <c r="AX44" s="302"/>
      <c r="AY44" s="302"/>
      <c r="AZ44" s="302"/>
      <c r="BA44" s="302"/>
      <c r="BB44" s="303"/>
      <c r="BC44" s="277"/>
      <c r="BD44" s="278"/>
      <c r="BE44" s="278"/>
      <c r="BF44" s="278"/>
      <c r="BG44" s="278"/>
      <c r="BH44" s="278"/>
      <c r="BI44" s="278"/>
      <c r="BJ44" s="278"/>
      <c r="BK44" s="278"/>
      <c r="BL44" s="278"/>
      <c r="BM44" s="278"/>
      <c r="BN44" s="278"/>
      <c r="BO44" s="278"/>
      <c r="BP44" s="278"/>
      <c r="BQ44" s="278"/>
      <c r="BR44" s="278"/>
      <c r="BS44" s="278"/>
      <c r="BT44" s="279"/>
    </row>
    <row r="45" spans="1:72" ht="15" customHeight="1" x14ac:dyDescent="0.3">
      <c r="A45" s="354"/>
      <c r="B45" s="356"/>
      <c r="C45" s="292"/>
      <c r="D45" s="293"/>
      <c r="E45" s="294"/>
      <c r="F45" s="357"/>
      <c r="G45" s="358"/>
      <c r="H45" s="163"/>
      <c r="I45" s="354"/>
      <c r="J45" s="355"/>
      <c r="K45" s="355"/>
      <c r="L45" s="356"/>
      <c r="M45" s="368"/>
      <c r="N45" s="369"/>
      <c r="O45" s="370"/>
      <c r="P45" s="467"/>
      <c r="Q45" s="467"/>
      <c r="R45" s="467"/>
      <c r="S45" s="271" t="s">
        <v>15</v>
      </c>
      <c r="T45" s="272"/>
      <c r="U45" s="272"/>
      <c r="V45" s="272"/>
      <c r="W45" s="272"/>
      <c r="X45" s="272"/>
      <c r="Y45" s="272"/>
      <c r="Z45" s="272"/>
      <c r="AA45" s="272"/>
      <c r="AB45" s="272"/>
      <c r="AC45" s="272"/>
      <c r="AD45" s="272"/>
      <c r="AE45" s="272"/>
      <c r="AF45" s="272"/>
      <c r="AG45" s="272"/>
      <c r="AH45" s="272"/>
      <c r="AI45" s="272"/>
      <c r="AJ45" s="273"/>
      <c r="AK45" s="301"/>
      <c r="AL45" s="302"/>
      <c r="AM45" s="302"/>
      <c r="AN45" s="302"/>
      <c r="AO45" s="302"/>
      <c r="AP45" s="302"/>
      <c r="AQ45" s="302"/>
      <c r="AR45" s="302"/>
      <c r="AS45" s="302"/>
      <c r="AT45" s="302"/>
      <c r="AU45" s="302"/>
      <c r="AV45" s="302"/>
      <c r="AW45" s="302"/>
      <c r="AX45" s="302"/>
      <c r="AY45" s="302"/>
      <c r="AZ45" s="302"/>
      <c r="BA45" s="302"/>
      <c r="BB45" s="303"/>
      <c r="BC45" s="277"/>
      <c r="BD45" s="278"/>
      <c r="BE45" s="278"/>
      <c r="BF45" s="278"/>
      <c r="BG45" s="278"/>
      <c r="BH45" s="278"/>
      <c r="BI45" s="278"/>
      <c r="BJ45" s="278"/>
      <c r="BK45" s="278"/>
      <c r="BL45" s="278"/>
      <c r="BM45" s="278"/>
      <c r="BN45" s="278"/>
      <c r="BO45" s="278"/>
      <c r="BP45" s="278"/>
      <c r="BQ45" s="278"/>
      <c r="BR45" s="278"/>
      <c r="BS45" s="278"/>
      <c r="BT45" s="279"/>
    </row>
    <row r="46" spans="1:72" ht="15" customHeight="1" x14ac:dyDescent="0.3">
      <c r="A46" s="271" t="s">
        <v>40</v>
      </c>
      <c r="B46" s="272"/>
      <c r="C46" s="272"/>
      <c r="D46" s="272"/>
      <c r="E46" s="272"/>
      <c r="F46" s="272"/>
      <c r="G46" s="272"/>
      <c r="H46" s="272"/>
      <c r="I46" s="272"/>
      <c r="J46" s="272"/>
      <c r="K46" s="272"/>
      <c r="L46" s="272"/>
      <c r="M46" s="272"/>
      <c r="N46" s="272"/>
      <c r="O46" s="272"/>
      <c r="P46" s="272"/>
      <c r="Q46" s="272"/>
      <c r="R46" s="273"/>
      <c r="S46" s="283" t="s">
        <v>33</v>
      </c>
      <c r="T46" s="285"/>
      <c r="U46" s="283" t="s">
        <v>34</v>
      </c>
      <c r="V46" s="284"/>
      <c r="W46" s="284"/>
      <c r="X46" s="285"/>
      <c r="Y46" s="283" t="s">
        <v>41</v>
      </c>
      <c r="Z46" s="284"/>
      <c r="AA46" s="111" t="s">
        <v>115</v>
      </c>
      <c r="AB46" s="335" t="s">
        <v>43</v>
      </c>
      <c r="AC46" s="336"/>
      <c r="AD46" s="108" t="s">
        <v>115</v>
      </c>
      <c r="AE46" s="335" t="s">
        <v>258</v>
      </c>
      <c r="AF46" s="336"/>
      <c r="AG46" s="348" t="s">
        <v>42</v>
      </c>
      <c r="AH46" s="348"/>
      <c r="AI46" s="284" t="s">
        <v>116</v>
      </c>
      <c r="AJ46" s="285"/>
      <c r="AK46" s="301"/>
      <c r="AL46" s="302"/>
      <c r="AM46" s="302"/>
      <c r="AN46" s="302"/>
      <c r="AO46" s="302"/>
      <c r="AP46" s="302"/>
      <c r="AQ46" s="302"/>
      <c r="AR46" s="302"/>
      <c r="AS46" s="302"/>
      <c r="AT46" s="302"/>
      <c r="AU46" s="302"/>
      <c r="AV46" s="302"/>
      <c r="AW46" s="302"/>
      <c r="AX46" s="302"/>
      <c r="AY46" s="302"/>
      <c r="AZ46" s="302"/>
      <c r="BA46" s="302"/>
      <c r="BB46" s="303"/>
      <c r="BC46" s="277"/>
      <c r="BD46" s="278"/>
      <c r="BE46" s="278"/>
      <c r="BF46" s="278"/>
      <c r="BG46" s="278"/>
      <c r="BH46" s="278"/>
      <c r="BI46" s="278"/>
      <c r="BJ46" s="278"/>
      <c r="BK46" s="278"/>
      <c r="BL46" s="278"/>
      <c r="BM46" s="278"/>
      <c r="BN46" s="278"/>
      <c r="BO46" s="278"/>
      <c r="BP46" s="278"/>
      <c r="BQ46" s="278"/>
      <c r="BR46" s="278"/>
      <c r="BS46" s="278"/>
      <c r="BT46" s="279"/>
    </row>
    <row r="47" spans="1:72" ht="15" customHeight="1" x14ac:dyDescent="0.3">
      <c r="A47" s="283" t="s">
        <v>29</v>
      </c>
      <c r="B47" s="285"/>
      <c r="C47" s="348" t="s">
        <v>121</v>
      </c>
      <c r="D47" s="348"/>
      <c r="E47" s="348"/>
      <c r="F47" s="348" t="s">
        <v>30</v>
      </c>
      <c r="G47" s="348"/>
      <c r="H47" s="110" t="s">
        <v>115</v>
      </c>
      <c r="I47" s="283" t="s">
        <v>124</v>
      </c>
      <c r="J47" s="285"/>
      <c r="K47" s="283" t="s">
        <v>31</v>
      </c>
      <c r="L47" s="285"/>
      <c r="M47" s="283" t="s">
        <v>28</v>
      </c>
      <c r="N47" s="284"/>
      <c r="O47" s="284"/>
      <c r="P47" s="284"/>
      <c r="Q47" s="284"/>
      <c r="R47" s="285"/>
      <c r="S47" s="348" t="s">
        <v>44</v>
      </c>
      <c r="T47" s="348"/>
      <c r="U47" s="286" t="s">
        <v>132</v>
      </c>
      <c r="V47" s="287"/>
      <c r="W47" s="287"/>
      <c r="X47" s="288"/>
      <c r="Y47" s="329">
        <v>251</v>
      </c>
      <c r="Z47" s="330"/>
      <c r="AA47" s="54" t="s">
        <v>307</v>
      </c>
      <c r="AB47" s="329">
        <v>251</v>
      </c>
      <c r="AC47" s="330"/>
      <c r="AD47" s="54" t="s">
        <v>307</v>
      </c>
      <c r="AE47" s="286" t="s">
        <v>303</v>
      </c>
      <c r="AF47" s="288"/>
      <c r="AG47" s="351" t="s">
        <v>305</v>
      </c>
      <c r="AH47" s="351"/>
      <c r="AI47" s="312" t="s">
        <v>296</v>
      </c>
      <c r="AJ47" s="312"/>
      <c r="AK47" s="301"/>
      <c r="AL47" s="302"/>
      <c r="AM47" s="302"/>
      <c r="AN47" s="302"/>
      <c r="AO47" s="302"/>
      <c r="AP47" s="302"/>
      <c r="AQ47" s="302"/>
      <c r="AR47" s="302"/>
      <c r="AS47" s="302"/>
      <c r="AT47" s="302"/>
      <c r="AU47" s="302"/>
      <c r="AV47" s="302"/>
      <c r="AW47" s="302"/>
      <c r="AX47" s="302"/>
      <c r="AY47" s="302"/>
      <c r="AZ47" s="302"/>
      <c r="BA47" s="302"/>
      <c r="BB47" s="303"/>
      <c r="BC47" s="277"/>
      <c r="BD47" s="278"/>
      <c r="BE47" s="278"/>
      <c r="BF47" s="278"/>
      <c r="BG47" s="278"/>
      <c r="BH47" s="278"/>
      <c r="BI47" s="278"/>
      <c r="BJ47" s="278"/>
      <c r="BK47" s="278"/>
      <c r="BL47" s="278"/>
      <c r="BM47" s="278"/>
      <c r="BN47" s="278"/>
      <c r="BO47" s="278"/>
      <c r="BP47" s="278"/>
      <c r="BQ47" s="278"/>
      <c r="BR47" s="278"/>
      <c r="BS47" s="278"/>
      <c r="BT47" s="279"/>
    </row>
    <row r="48" spans="1:72" ht="15" customHeight="1" x14ac:dyDescent="0.3">
      <c r="A48" s="452" t="s">
        <v>111</v>
      </c>
      <c r="B48" s="452"/>
      <c r="C48" s="452" t="s">
        <v>584</v>
      </c>
      <c r="D48" s="452"/>
      <c r="E48" s="452"/>
      <c r="F48" s="528">
        <v>317.64999999999998</v>
      </c>
      <c r="G48" s="528"/>
      <c r="H48" s="231" t="s">
        <v>585</v>
      </c>
      <c r="I48" s="434" t="s">
        <v>586</v>
      </c>
      <c r="J48" s="436"/>
      <c r="K48" s="434" t="s">
        <v>587</v>
      </c>
      <c r="L48" s="436"/>
      <c r="M48" s="434"/>
      <c r="N48" s="435"/>
      <c r="O48" s="435"/>
      <c r="P48" s="435"/>
      <c r="Q48" s="435"/>
      <c r="R48" s="436"/>
      <c r="S48" s="348" t="s">
        <v>45</v>
      </c>
      <c r="T48" s="348"/>
      <c r="U48" s="289" t="s">
        <v>132</v>
      </c>
      <c r="V48" s="290"/>
      <c r="W48" s="290"/>
      <c r="X48" s="291"/>
      <c r="Y48" s="331">
        <v>251</v>
      </c>
      <c r="Z48" s="332"/>
      <c r="AA48" s="52" t="s">
        <v>307</v>
      </c>
      <c r="AB48" s="331">
        <v>251</v>
      </c>
      <c r="AC48" s="332"/>
      <c r="AD48" s="52" t="s">
        <v>307</v>
      </c>
      <c r="AE48" s="289" t="s">
        <v>303</v>
      </c>
      <c r="AF48" s="291"/>
      <c r="AG48" s="307" t="s">
        <v>305</v>
      </c>
      <c r="AH48" s="307"/>
      <c r="AI48" s="307" t="s">
        <v>296</v>
      </c>
      <c r="AJ48" s="307"/>
      <c r="AK48" s="301"/>
      <c r="AL48" s="302"/>
      <c r="AM48" s="302"/>
      <c r="AN48" s="302"/>
      <c r="AO48" s="302"/>
      <c r="AP48" s="302"/>
      <c r="AQ48" s="302"/>
      <c r="AR48" s="302"/>
      <c r="AS48" s="302"/>
      <c r="AT48" s="302"/>
      <c r="AU48" s="302"/>
      <c r="AV48" s="302"/>
      <c r="AW48" s="302"/>
      <c r="AX48" s="302"/>
      <c r="AY48" s="302"/>
      <c r="AZ48" s="302"/>
      <c r="BA48" s="302"/>
      <c r="BB48" s="303"/>
      <c r="BC48" s="277"/>
      <c r="BD48" s="278"/>
      <c r="BE48" s="278"/>
      <c r="BF48" s="278"/>
      <c r="BG48" s="278"/>
      <c r="BH48" s="278"/>
      <c r="BI48" s="278"/>
      <c r="BJ48" s="278"/>
      <c r="BK48" s="278"/>
      <c r="BL48" s="278"/>
      <c r="BM48" s="278"/>
      <c r="BN48" s="278"/>
      <c r="BO48" s="278"/>
      <c r="BP48" s="278"/>
      <c r="BQ48" s="278"/>
      <c r="BR48" s="278"/>
      <c r="BS48" s="278"/>
      <c r="BT48" s="279"/>
    </row>
    <row r="49" spans="1:72" ht="15" customHeight="1" x14ac:dyDescent="0.3">
      <c r="A49" s="307"/>
      <c r="B49" s="307"/>
      <c r="C49" s="307"/>
      <c r="D49" s="307"/>
      <c r="E49" s="307"/>
      <c r="F49" s="307"/>
      <c r="G49" s="307"/>
      <c r="H49" s="230"/>
      <c r="I49" s="289"/>
      <c r="J49" s="291"/>
      <c r="K49" s="289"/>
      <c r="L49" s="291"/>
      <c r="M49" s="289"/>
      <c r="N49" s="290"/>
      <c r="O49" s="290"/>
      <c r="P49" s="290"/>
      <c r="Q49" s="290"/>
      <c r="R49" s="291"/>
      <c r="S49" s="348" t="s">
        <v>46</v>
      </c>
      <c r="T49" s="348"/>
      <c r="U49" s="337" t="s">
        <v>588</v>
      </c>
      <c r="V49" s="349"/>
      <c r="W49" s="349"/>
      <c r="X49" s="338"/>
      <c r="Y49" s="333">
        <v>251</v>
      </c>
      <c r="Z49" s="334"/>
      <c r="AA49" s="51" t="s">
        <v>307</v>
      </c>
      <c r="AB49" s="333">
        <v>251</v>
      </c>
      <c r="AC49" s="334"/>
      <c r="AD49" s="51" t="s">
        <v>307</v>
      </c>
      <c r="AE49" s="337" t="s">
        <v>415</v>
      </c>
      <c r="AF49" s="338"/>
      <c r="AG49" s="343" t="s">
        <v>589</v>
      </c>
      <c r="AH49" s="343"/>
      <c r="AI49" s="347" t="s">
        <v>590</v>
      </c>
      <c r="AJ49" s="347"/>
      <c r="AK49" s="301"/>
      <c r="AL49" s="302"/>
      <c r="AM49" s="302"/>
      <c r="AN49" s="302"/>
      <c r="AO49" s="302"/>
      <c r="AP49" s="302"/>
      <c r="AQ49" s="302"/>
      <c r="AR49" s="302"/>
      <c r="AS49" s="302"/>
      <c r="AT49" s="302"/>
      <c r="AU49" s="302"/>
      <c r="AV49" s="302"/>
      <c r="AW49" s="302"/>
      <c r="AX49" s="302"/>
      <c r="AY49" s="302"/>
      <c r="AZ49" s="302"/>
      <c r="BA49" s="302"/>
      <c r="BB49" s="303"/>
      <c r="BC49" s="277"/>
      <c r="BD49" s="278"/>
      <c r="BE49" s="278"/>
      <c r="BF49" s="278"/>
      <c r="BG49" s="278"/>
      <c r="BH49" s="278"/>
      <c r="BI49" s="278"/>
      <c r="BJ49" s="278"/>
      <c r="BK49" s="278"/>
      <c r="BL49" s="278"/>
      <c r="BM49" s="278"/>
      <c r="BN49" s="278"/>
      <c r="BO49" s="278"/>
      <c r="BP49" s="278"/>
      <c r="BQ49" s="278"/>
      <c r="BR49" s="278"/>
      <c r="BS49" s="278"/>
      <c r="BT49" s="279"/>
    </row>
    <row r="50" spans="1:72" ht="15" customHeight="1" x14ac:dyDescent="0.3">
      <c r="A50" s="466"/>
      <c r="B50" s="466"/>
      <c r="C50" s="463"/>
      <c r="D50" s="464"/>
      <c r="E50" s="465"/>
      <c r="F50" s="466"/>
      <c r="G50" s="466"/>
      <c r="H50" s="235"/>
      <c r="I50" s="463"/>
      <c r="J50" s="465"/>
      <c r="K50" s="463"/>
      <c r="L50" s="465"/>
      <c r="M50" s="463"/>
      <c r="N50" s="464"/>
      <c r="O50" s="464"/>
      <c r="P50" s="464"/>
      <c r="Q50" s="464"/>
      <c r="R50" s="465"/>
      <c r="S50" s="271" t="s">
        <v>39</v>
      </c>
      <c r="T50" s="272"/>
      <c r="U50" s="272"/>
      <c r="V50" s="272"/>
      <c r="W50" s="272"/>
      <c r="X50" s="272"/>
      <c r="Y50" s="272"/>
      <c r="Z50" s="272"/>
      <c r="AA50" s="272"/>
      <c r="AB50" s="272"/>
      <c r="AC50" s="272"/>
      <c r="AD50" s="272"/>
      <c r="AE50" s="272"/>
      <c r="AF50" s="272"/>
      <c r="AG50" s="272"/>
      <c r="AH50" s="272"/>
      <c r="AI50" s="272"/>
      <c r="AJ50" s="273"/>
      <c r="AK50" s="301"/>
      <c r="AL50" s="302"/>
      <c r="AM50" s="302"/>
      <c r="AN50" s="302"/>
      <c r="AO50" s="302"/>
      <c r="AP50" s="302"/>
      <c r="AQ50" s="302"/>
      <c r="AR50" s="302"/>
      <c r="AS50" s="302"/>
      <c r="AT50" s="302"/>
      <c r="AU50" s="302"/>
      <c r="AV50" s="302"/>
      <c r="AW50" s="302"/>
      <c r="AX50" s="302"/>
      <c r="AY50" s="302"/>
      <c r="AZ50" s="302"/>
      <c r="BA50" s="302"/>
      <c r="BB50" s="303"/>
      <c r="BC50" s="277"/>
      <c r="BD50" s="278"/>
      <c r="BE50" s="278"/>
      <c r="BF50" s="278"/>
      <c r="BG50" s="278"/>
      <c r="BH50" s="278"/>
      <c r="BI50" s="278"/>
      <c r="BJ50" s="278"/>
      <c r="BK50" s="278"/>
      <c r="BL50" s="278"/>
      <c r="BM50" s="278"/>
      <c r="BN50" s="278"/>
      <c r="BO50" s="278"/>
      <c r="BP50" s="278"/>
      <c r="BQ50" s="278"/>
      <c r="BR50" s="278"/>
      <c r="BS50" s="278"/>
      <c r="BT50" s="279"/>
    </row>
    <row r="51" spans="1:72" ht="16" customHeight="1" x14ac:dyDescent="0.3">
      <c r="A51" s="289"/>
      <c r="B51" s="291"/>
      <c r="C51" s="289"/>
      <c r="D51" s="290"/>
      <c r="E51" s="291"/>
      <c r="F51" s="289"/>
      <c r="G51" s="291"/>
      <c r="H51" s="236"/>
      <c r="I51" s="289"/>
      <c r="J51" s="291"/>
      <c r="K51" s="289"/>
      <c r="L51" s="291"/>
      <c r="M51" s="289"/>
      <c r="N51" s="290"/>
      <c r="O51" s="290"/>
      <c r="P51" s="290"/>
      <c r="Q51" s="290"/>
      <c r="R51" s="291"/>
      <c r="S51" s="344"/>
      <c r="T51" s="345"/>
      <c r="U51" s="345"/>
      <c r="V51" s="345"/>
      <c r="W51" s="345"/>
      <c r="X51" s="345"/>
      <c r="Y51" s="345"/>
      <c r="Z51" s="345"/>
      <c r="AA51" s="345"/>
      <c r="AB51" s="345"/>
      <c r="AC51" s="345"/>
      <c r="AD51" s="345"/>
      <c r="AE51" s="345"/>
      <c r="AF51" s="345"/>
      <c r="AG51" s="345"/>
      <c r="AH51" s="345"/>
      <c r="AI51" s="345"/>
      <c r="AJ51" s="346"/>
      <c r="AK51" s="301"/>
      <c r="AL51" s="302"/>
      <c r="AM51" s="302"/>
      <c r="AN51" s="302"/>
      <c r="AO51" s="302"/>
      <c r="AP51" s="302"/>
      <c r="AQ51" s="302"/>
      <c r="AR51" s="302"/>
      <c r="AS51" s="302"/>
      <c r="AT51" s="302"/>
      <c r="AU51" s="302"/>
      <c r="AV51" s="302"/>
      <c r="AW51" s="302"/>
      <c r="AX51" s="302"/>
      <c r="AY51" s="302"/>
      <c r="AZ51" s="302"/>
      <c r="BA51" s="302"/>
      <c r="BB51" s="303"/>
      <c r="BC51" s="277"/>
      <c r="BD51" s="278"/>
      <c r="BE51" s="278"/>
      <c r="BF51" s="278"/>
      <c r="BG51" s="278"/>
      <c r="BH51" s="278"/>
      <c r="BI51" s="278"/>
      <c r="BJ51" s="278"/>
      <c r="BK51" s="278"/>
      <c r="BL51" s="278"/>
      <c r="BM51" s="278"/>
      <c r="BN51" s="278"/>
      <c r="BO51" s="278"/>
      <c r="BP51" s="278"/>
      <c r="BQ51" s="278"/>
      <c r="BR51" s="278"/>
      <c r="BS51" s="278"/>
      <c r="BT51" s="279"/>
    </row>
    <row r="52" spans="1:72" ht="16" customHeight="1" x14ac:dyDescent="0.3">
      <c r="A52" s="343"/>
      <c r="B52" s="343"/>
      <c r="C52" s="337"/>
      <c r="D52" s="349"/>
      <c r="E52" s="338"/>
      <c r="F52" s="343"/>
      <c r="G52" s="343"/>
      <c r="H52" s="249"/>
      <c r="I52" s="337"/>
      <c r="J52" s="338"/>
      <c r="K52" s="337"/>
      <c r="L52" s="338"/>
      <c r="M52" s="337"/>
      <c r="N52" s="349"/>
      <c r="O52" s="349"/>
      <c r="P52" s="349"/>
      <c r="Q52" s="349"/>
      <c r="R52" s="338"/>
      <c r="S52" s="339" t="s">
        <v>137</v>
      </c>
      <c r="T52" s="339"/>
      <c r="U52" s="339"/>
      <c r="V52" s="340"/>
      <c r="W52" s="341"/>
      <c r="X52" s="342"/>
      <c r="Y52" s="339" t="s">
        <v>138</v>
      </c>
      <c r="Z52" s="339"/>
      <c r="AA52" s="339"/>
      <c r="AB52" s="340"/>
      <c r="AC52" s="341"/>
      <c r="AD52" s="342"/>
      <c r="AE52" s="339" t="s">
        <v>139</v>
      </c>
      <c r="AF52" s="339"/>
      <c r="AG52" s="339"/>
      <c r="AH52" s="340"/>
      <c r="AI52" s="341"/>
      <c r="AJ52" s="342"/>
      <c r="AK52" s="304"/>
      <c r="AL52" s="305"/>
      <c r="AM52" s="305"/>
      <c r="AN52" s="305"/>
      <c r="AO52" s="305"/>
      <c r="AP52" s="305"/>
      <c r="AQ52" s="305"/>
      <c r="AR52" s="305"/>
      <c r="AS52" s="305"/>
      <c r="AT52" s="305"/>
      <c r="AU52" s="305"/>
      <c r="AV52" s="305"/>
      <c r="AW52" s="305"/>
      <c r="AX52" s="305"/>
      <c r="AY52" s="305"/>
      <c r="AZ52" s="305"/>
      <c r="BA52" s="305"/>
      <c r="BB52" s="306"/>
      <c r="BC52" s="280"/>
      <c r="BD52" s="281"/>
      <c r="BE52" s="281"/>
      <c r="BF52" s="281"/>
      <c r="BG52" s="281"/>
      <c r="BH52" s="281"/>
      <c r="BI52" s="281"/>
      <c r="BJ52" s="281"/>
      <c r="BK52" s="281"/>
      <c r="BL52" s="281"/>
      <c r="BM52" s="281"/>
      <c r="BN52" s="281"/>
      <c r="BO52" s="281"/>
      <c r="BP52" s="281"/>
      <c r="BQ52" s="281"/>
      <c r="BR52" s="281"/>
      <c r="BS52" s="281"/>
      <c r="BT52" s="282"/>
    </row>
    <row r="53" spans="1:72" ht="16" customHeight="1" x14ac:dyDescent="0.3">
      <c r="A53" s="43"/>
      <c r="B53" s="43"/>
      <c r="C53" s="43"/>
      <c r="D53" s="43"/>
      <c r="E53" s="43"/>
      <c r="F53" s="43"/>
      <c r="G53" s="43"/>
      <c r="H53" s="43"/>
      <c r="I53" s="43"/>
      <c r="J53" s="43"/>
      <c r="K53" s="43"/>
      <c r="L53" s="43"/>
      <c r="M53" s="43"/>
      <c r="N53" s="43"/>
      <c r="O53" s="43"/>
      <c r="P53" s="43"/>
      <c r="Q53" s="43"/>
      <c r="R53" s="43"/>
    </row>
    <row r="57" spans="1:72" ht="15" customHeight="1" x14ac:dyDescent="0.3">
      <c r="D57" s="261"/>
    </row>
  </sheetData>
  <sheetProtection formatCells="0" formatColumns="0" formatRows="0" insertColumns="0" insertRows="0" insertHyperlinks="0" deleteColumns="0" deleteRows="0" sort="0"/>
  <mergeCells count="393">
    <mergeCell ref="AQ1:AV1"/>
    <mergeCell ref="AW1:BB1"/>
    <mergeCell ref="AK2:BB2"/>
    <mergeCell ref="AC11:AD11"/>
    <mergeCell ref="AG3:AH3"/>
    <mergeCell ref="M37:O37"/>
    <mergeCell ref="T17:U17"/>
    <mergeCell ref="T19:U19"/>
    <mergeCell ref="T20:U20"/>
    <mergeCell ref="T21:U21"/>
    <mergeCell ref="T16:U16"/>
    <mergeCell ref="T18:U18"/>
    <mergeCell ref="T23:U23"/>
    <mergeCell ref="T22:U22"/>
    <mergeCell ref="AG4:AH4"/>
    <mergeCell ref="AG5:AH5"/>
    <mergeCell ref="AG6:AH6"/>
    <mergeCell ref="T14:U14"/>
    <mergeCell ref="T15:U15"/>
    <mergeCell ref="AG7:AH7"/>
    <mergeCell ref="AC12:AD12"/>
    <mergeCell ref="AC13:AD13"/>
    <mergeCell ref="AC14:AD14"/>
    <mergeCell ref="AE3:AF3"/>
    <mergeCell ref="AK1:AP1"/>
    <mergeCell ref="K4:L7"/>
    <mergeCell ref="M4:N7"/>
    <mergeCell ref="V18:Y18"/>
    <mergeCell ref="V23:Y23"/>
    <mergeCell ref="V12:Y12"/>
    <mergeCell ref="V19:Y19"/>
    <mergeCell ref="V20:Y20"/>
    <mergeCell ref="V21:Y21"/>
    <mergeCell ref="V13:Y13"/>
    <mergeCell ref="V14:Y14"/>
    <mergeCell ref="V15:Y15"/>
    <mergeCell ref="V16:Y16"/>
    <mergeCell ref="V17:Y17"/>
    <mergeCell ref="T12:U12"/>
    <mergeCell ref="T13:U13"/>
    <mergeCell ref="AE4:AF4"/>
    <mergeCell ref="AE5:AF5"/>
    <mergeCell ref="AE6:AF6"/>
    <mergeCell ref="AE7:AF7"/>
    <mergeCell ref="AG12:AH12"/>
    <mergeCell ref="AE8:AF8"/>
    <mergeCell ref="AE9:AF9"/>
    <mergeCell ref="AE10:AF10"/>
    <mergeCell ref="A43:B43"/>
    <mergeCell ref="A41:B41"/>
    <mergeCell ref="A40:B40"/>
    <mergeCell ref="P42:R42"/>
    <mergeCell ref="I43:L43"/>
    <mergeCell ref="M43:O43"/>
    <mergeCell ref="P43:R43"/>
    <mergeCell ref="C43:E43"/>
    <mergeCell ref="F43:G43"/>
    <mergeCell ref="I40:L40"/>
    <mergeCell ref="I41:L41"/>
    <mergeCell ref="AC9:AD9"/>
    <mergeCell ref="AC10:AD10"/>
    <mergeCell ref="AG8:AH8"/>
    <mergeCell ref="AG9:AH9"/>
    <mergeCell ref="AG10:AH10"/>
    <mergeCell ref="AC8:AD8"/>
    <mergeCell ref="AC3:AD3"/>
    <mergeCell ref="AE12:AF12"/>
    <mergeCell ref="AC4:AD4"/>
    <mergeCell ref="AC5:AD5"/>
    <mergeCell ref="AC6:AD6"/>
    <mergeCell ref="AC7:AD7"/>
    <mergeCell ref="V11:Y11"/>
    <mergeCell ref="T3:U3"/>
    <mergeCell ref="T4:U4"/>
    <mergeCell ref="T5:U5"/>
    <mergeCell ref="T6:U6"/>
    <mergeCell ref="T7:U7"/>
    <mergeCell ref="T8:U8"/>
    <mergeCell ref="T9:U9"/>
    <mergeCell ref="T10:U10"/>
    <mergeCell ref="T11:U11"/>
    <mergeCell ref="V3:Y3"/>
    <mergeCell ref="V4:Y4"/>
    <mergeCell ref="V5:Y5"/>
    <mergeCell ref="V6:Y6"/>
    <mergeCell ref="V7:Y7"/>
    <mergeCell ref="V8:Y8"/>
    <mergeCell ref="V9:Y9"/>
    <mergeCell ref="V10:Y10"/>
    <mergeCell ref="AE13:AF13"/>
    <mergeCell ref="AE14:AF14"/>
    <mergeCell ref="AG13:AH13"/>
    <mergeCell ref="AC18:AD18"/>
    <mergeCell ref="AC19:AD19"/>
    <mergeCell ref="AE18:AF18"/>
    <mergeCell ref="AE19:AF19"/>
    <mergeCell ref="AG18:AH18"/>
    <mergeCell ref="AG19:AH19"/>
    <mergeCell ref="AC17:AD17"/>
    <mergeCell ref="AG14:AH14"/>
    <mergeCell ref="F48:G48"/>
    <mergeCell ref="M48:R48"/>
    <mergeCell ref="A48:B48"/>
    <mergeCell ref="C45:E45"/>
    <mergeCell ref="F44:G44"/>
    <mergeCell ref="P45:R45"/>
    <mergeCell ref="M44:O44"/>
    <mergeCell ref="M45:O45"/>
    <mergeCell ref="A45:B45"/>
    <mergeCell ref="C44:E44"/>
    <mergeCell ref="C48:E48"/>
    <mergeCell ref="M47:R47"/>
    <mergeCell ref="A46:R46"/>
    <mergeCell ref="A47:B47"/>
    <mergeCell ref="F47:G47"/>
    <mergeCell ref="K47:L47"/>
    <mergeCell ref="C47:E47"/>
    <mergeCell ref="A44:B44"/>
    <mergeCell ref="F45:G45"/>
    <mergeCell ref="P44:R44"/>
    <mergeCell ref="I47:J47"/>
    <mergeCell ref="I48:J48"/>
    <mergeCell ref="K48:L48"/>
    <mergeCell ref="I44:L44"/>
    <mergeCell ref="C49:E49"/>
    <mergeCell ref="A51:B51"/>
    <mergeCell ref="A52:B52"/>
    <mergeCell ref="M49:R49"/>
    <mergeCell ref="M50:R50"/>
    <mergeCell ref="M51:R51"/>
    <mergeCell ref="M52:R52"/>
    <mergeCell ref="A49:B49"/>
    <mergeCell ref="A50:B50"/>
    <mergeCell ref="F50:G50"/>
    <mergeCell ref="F52:G52"/>
    <mergeCell ref="C50:E50"/>
    <mergeCell ref="C51:E51"/>
    <mergeCell ref="C52:E52"/>
    <mergeCell ref="F49:G49"/>
    <mergeCell ref="F51:G51"/>
    <mergeCell ref="I52:J52"/>
    <mergeCell ref="K52:L52"/>
    <mergeCell ref="I50:J50"/>
    <mergeCell ref="I51:J51"/>
    <mergeCell ref="K49:L49"/>
    <mergeCell ref="K50:L50"/>
    <mergeCell ref="K51:L51"/>
    <mergeCell ref="I49:J49"/>
    <mergeCell ref="M1:R1"/>
    <mergeCell ref="S1:X1"/>
    <mergeCell ref="C8:E8"/>
    <mergeCell ref="C10:E10"/>
    <mergeCell ref="A11:B11"/>
    <mergeCell ref="A12:B12"/>
    <mergeCell ref="A13:R13"/>
    <mergeCell ref="M30:R30"/>
    <mergeCell ref="A32:B32"/>
    <mergeCell ref="I32:L32"/>
    <mergeCell ref="A27:R27"/>
    <mergeCell ref="A28:B28"/>
    <mergeCell ref="A29:B29"/>
    <mergeCell ref="C30:E30"/>
    <mergeCell ref="F30:G30"/>
    <mergeCell ref="C31:E31"/>
    <mergeCell ref="A30:B30"/>
    <mergeCell ref="A31:B31"/>
    <mergeCell ref="M32:R32"/>
    <mergeCell ref="C32:E32"/>
    <mergeCell ref="F32:G32"/>
    <mergeCell ref="I31:L31"/>
    <mergeCell ref="F31:G31"/>
    <mergeCell ref="V22:Y22"/>
    <mergeCell ref="Y1:AD1"/>
    <mergeCell ref="Q7:R7"/>
    <mergeCell ref="AG11:AH11"/>
    <mergeCell ref="AE1:AJ1"/>
    <mergeCell ref="O4:P4"/>
    <mergeCell ref="O5:P5"/>
    <mergeCell ref="O6:P6"/>
    <mergeCell ref="A3:D3"/>
    <mergeCell ref="E3:H3"/>
    <mergeCell ref="A4:D7"/>
    <mergeCell ref="E4:H7"/>
    <mergeCell ref="S2:AJ2"/>
    <mergeCell ref="A2:R2"/>
    <mergeCell ref="Q4:R4"/>
    <mergeCell ref="Q5:R5"/>
    <mergeCell ref="Q6:R6"/>
    <mergeCell ref="O3:R3"/>
    <mergeCell ref="I3:J3"/>
    <mergeCell ref="M3:N3"/>
    <mergeCell ref="K3:L3"/>
    <mergeCell ref="I4:J7"/>
    <mergeCell ref="O7:P7"/>
    <mergeCell ref="A1:F1"/>
    <mergeCell ref="G1:L1"/>
    <mergeCell ref="C9:E9"/>
    <mergeCell ref="C28:E28"/>
    <mergeCell ref="A15:L19"/>
    <mergeCell ref="A14:L14"/>
    <mergeCell ref="F11:G11"/>
    <mergeCell ref="F12:G12"/>
    <mergeCell ref="M28:R28"/>
    <mergeCell ref="S24:AF24"/>
    <mergeCell ref="A8:B8"/>
    <mergeCell ref="A9:B9"/>
    <mergeCell ref="A10:B10"/>
    <mergeCell ref="F8:G8"/>
    <mergeCell ref="F9:G9"/>
    <mergeCell ref="F10:G10"/>
    <mergeCell ref="AC15:AD15"/>
    <mergeCell ref="AC16:AD16"/>
    <mergeCell ref="AC23:AD23"/>
    <mergeCell ref="AC21:AD21"/>
    <mergeCell ref="AC22:AD22"/>
    <mergeCell ref="AE22:AF22"/>
    <mergeCell ref="AE11:AF11"/>
    <mergeCell ref="C11:E11"/>
    <mergeCell ref="A20:L20"/>
    <mergeCell ref="C12:E12"/>
    <mergeCell ref="A33:B33"/>
    <mergeCell ref="M38:O38"/>
    <mergeCell ref="AG35:AH35"/>
    <mergeCell ref="F36:G36"/>
    <mergeCell ref="I36:L36"/>
    <mergeCell ref="P39:R39"/>
    <mergeCell ref="M39:O39"/>
    <mergeCell ref="C36:E36"/>
    <mergeCell ref="A34:B34"/>
    <mergeCell ref="M36:R36"/>
    <mergeCell ref="P37:R37"/>
    <mergeCell ref="P38:R38"/>
    <mergeCell ref="A36:B36"/>
    <mergeCell ref="C37:E37"/>
    <mergeCell ref="C38:E38"/>
    <mergeCell ref="F37:G37"/>
    <mergeCell ref="F38:G38"/>
    <mergeCell ref="A35:R35"/>
    <mergeCell ref="A38:B38"/>
    <mergeCell ref="C39:E39"/>
    <mergeCell ref="F39:G39"/>
    <mergeCell ref="A39:B39"/>
    <mergeCell ref="A37:B37"/>
    <mergeCell ref="C33:E33"/>
    <mergeCell ref="AC20:AD20"/>
    <mergeCell ref="AE20:AF20"/>
    <mergeCell ref="AG20:AH20"/>
    <mergeCell ref="AE15:AF15"/>
    <mergeCell ref="AE16:AF16"/>
    <mergeCell ref="AE17:AF17"/>
    <mergeCell ref="I37:L37"/>
    <mergeCell ref="I38:L38"/>
    <mergeCell ref="I39:L39"/>
    <mergeCell ref="I33:L33"/>
    <mergeCell ref="M21:R21"/>
    <mergeCell ref="M22:R22"/>
    <mergeCell ref="M23:R23"/>
    <mergeCell ref="M24:R24"/>
    <mergeCell ref="M25:R25"/>
    <mergeCell ref="M26:R26"/>
    <mergeCell ref="AG22:AH22"/>
    <mergeCell ref="AE21:AF21"/>
    <mergeCell ref="AG21:AH21"/>
    <mergeCell ref="AE23:AF23"/>
    <mergeCell ref="AG23:AH23"/>
    <mergeCell ref="M14:R14"/>
    <mergeCell ref="F42:G42"/>
    <mergeCell ref="A42:B42"/>
    <mergeCell ref="F41:G41"/>
    <mergeCell ref="P40:R40"/>
    <mergeCell ref="C40:E40"/>
    <mergeCell ref="F40:G40"/>
    <mergeCell ref="I42:L42"/>
    <mergeCell ref="M42:O42"/>
    <mergeCell ref="C42:E42"/>
    <mergeCell ref="P41:R41"/>
    <mergeCell ref="M41:O41"/>
    <mergeCell ref="M40:O40"/>
    <mergeCell ref="C41:E41"/>
    <mergeCell ref="F28:G28"/>
    <mergeCell ref="F29:G29"/>
    <mergeCell ref="C29:E29"/>
    <mergeCell ref="A21:L26"/>
    <mergeCell ref="M15:R15"/>
    <mergeCell ref="M16:R16"/>
    <mergeCell ref="M17:R17"/>
    <mergeCell ref="M18:R18"/>
    <mergeCell ref="M19:R19"/>
    <mergeCell ref="M20:R20"/>
    <mergeCell ref="F33:G33"/>
    <mergeCell ref="C34:E34"/>
    <mergeCell ref="F34:G34"/>
    <mergeCell ref="I34:L34"/>
    <mergeCell ref="S46:T46"/>
    <mergeCell ref="U46:X46"/>
    <mergeCell ref="S45:AJ45"/>
    <mergeCell ref="AG46:AH46"/>
    <mergeCell ref="AI36:AJ36"/>
    <mergeCell ref="AI37:AJ37"/>
    <mergeCell ref="AI38:AJ38"/>
    <mergeCell ref="AG44:AH44"/>
    <mergeCell ref="AI41:AJ41"/>
    <mergeCell ref="AI44:AJ44"/>
    <mergeCell ref="AI42:AJ42"/>
    <mergeCell ref="AI43:AJ43"/>
    <mergeCell ref="I45:L45"/>
    <mergeCell ref="S48:T48"/>
    <mergeCell ref="U48:X48"/>
    <mergeCell ref="AG33:AH33"/>
    <mergeCell ref="AG34:AH34"/>
    <mergeCell ref="AG39:AH39"/>
    <mergeCell ref="AG38:AH38"/>
    <mergeCell ref="M31:R31"/>
    <mergeCell ref="I28:L28"/>
    <mergeCell ref="I29:L29"/>
    <mergeCell ref="I30:L30"/>
    <mergeCell ref="AG37:AH37"/>
    <mergeCell ref="AG36:AH36"/>
    <mergeCell ref="AG40:AH40"/>
    <mergeCell ref="M33:R33"/>
    <mergeCell ref="M34:R34"/>
    <mergeCell ref="M29:R29"/>
    <mergeCell ref="AG47:AH47"/>
    <mergeCell ref="U47:X47"/>
    <mergeCell ref="AG48:AH48"/>
    <mergeCell ref="AG42:AH42"/>
    <mergeCell ref="S47:T47"/>
    <mergeCell ref="AG41:AH41"/>
    <mergeCell ref="S25:AF44"/>
    <mergeCell ref="AG43:AH43"/>
    <mergeCell ref="S52:U52"/>
    <mergeCell ref="V52:X52"/>
    <mergeCell ref="Y52:AA52"/>
    <mergeCell ref="AB52:AD52"/>
    <mergeCell ref="AE52:AG52"/>
    <mergeCell ref="AH52:AJ52"/>
    <mergeCell ref="AG49:AH49"/>
    <mergeCell ref="S51:AJ51"/>
    <mergeCell ref="S50:AJ50"/>
    <mergeCell ref="AI49:AJ49"/>
    <mergeCell ref="S49:T49"/>
    <mergeCell ref="U49:X49"/>
    <mergeCell ref="Y48:Z48"/>
    <mergeCell ref="Y49:Z49"/>
    <mergeCell ref="AB46:AC46"/>
    <mergeCell ref="AB47:AC47"/>
    <mergeCell ref="AB48:AC48"/>
    <mergeCell ref="AB49:AC49"/>
    <mergeCell ref="AE46:AF46"/>
    <mergeCell ref="AE47:AF47"/>
    <mergeCell ref="AE48:AF48"/>
    <mergeCell ref="AE49:AF49"/>
    <mergeCell ref="Y46:Z46"/>
    <mergeCell ref="AI26:AJ26"/>
    <mergeCell ref="AI27:AJ27"/>
    <mergeCell ref="AI28:AJ28"/>
    <mergeCell ref="AI29:AJ29"/>
    <mergeCell ref="AG30:AH30"/>
    <mergeCell ref="AG25:AH25"/>
    <mergeCell ref="AG26:AH26"/>
    <mergeCell ref="AG27:AH27"/>
    <mergeCell ref="Y47:Z47"/>
    <mergeCell ref="AI30:AJ30"/>
    <mergeCell ref="AI31:AJ31"/>
    <mergeCell ref="AI32:AJ32"/>
    <mergeCell ref="AI33:AJ33"/>
    <mergeCell ref="AI35:AJ35"/>
    <mergeCell ref="AG31:AH31"/>
    <mergeCell ref="AG32:AH32"/>
    <mergeCell ref="BC1:BH1"/>
    <mergeCell ref="BI1:BN1"/>
    <mergeCell ref="BO1:BT1"/>
    <mergeCell ref="BC2:BT2"/>
    <mergeCell ref="BC3:BT52"/>
    <mergeCell ref="I8:P8"/>
    <mergeCell ref="I9:P9"/>
    <mergeCell ref="I10:P10"/>
    <mergeCell ref="I11:P11"/>
    <mergeCell ref="I12:P12"/>
    <mergeCell ref="AK3:BB52"/>
    <mergeCell ref="AI48:AJ48"/>
    <mergeCell ref="AI34:AJ34"/>
    <mergeCell ref="AI39:AJ39"/>
    <mergeCell ref="AI40:AJ40"/>
    <mergeCell ref="AG24:AJ24"/>
    <mergeCell ref="AI47:AJ47"/>
    <mergeCell ref="AI25:AJ25"/>
    <mergeCell ref="AI46:AJ46"/>
    <mergeCell ref="AG15:AH15"/>
    <mergeCell ref="AG16:AH16"/>
    <mergeCell ref="AG17:AH17"/>
    <mergeCell ref="AG28:AH28"/>
    <mergeCell ref="AG29:AH29"/>
  </mergeCells>
  <printOptions horizont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7"/>
  <sheetViews>
    <sheetView workbookViewId="0">
      <selection activeCell="G16" sqref="G16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70" t="s">
        <v>160</v>
      </c>
      <c r="B1" s="70" t="s">
        <v>161</v>
      </c>
      <c r="C1" s="8" t="s">
        <v>170</v>
      </c>
      <c r="D1" s="70" t="s">
        <v>175</v>
      </c>
      <c r="E1" s="70" t="s">
        <v>207</v>
      </c>
      <c r="F1" s="70" t="s">
        <v>190</v>
      </c>
      <c r="G1" s="70" t="s">
        <v>194</v>
      </c>
      <c r="H1" s="70" t="s">
        <v>198</v>
      </c>
    </row>
    <row r="2" spans="1:8" x14ac:dyDescent="0.35">
      <c r="A2" s="41" t="s">
        <v>163</v>
      </c>
      <c r="B2" s="71">
        <v>355</v>
      </c>
      <c r="C2" s="41" t="s">
        <v>272</v>
      </c>
      <c r="D2" s="72" t="s">
        <v>178</v>
      </c>
      <c r="E2" s="41" t="s">
        <v>188</v>
      </c>
      <c r="F2" s="39" t="s">
        <v>132</v>
      </c>
      <c r="G2" s="41" t="s">
        <v>111</v>
      </c>
      <c r="H2" s="41" t="s">
        <v>111</v>
      </c>
    </row>
    <row r="3" spans="1:8" x14ac:dyDescent="0.35">
      <c r="A3" s="41" t="s">
        <v>140</v>
      </c>
      <c r="B3" s="72">
        <v>550</v>
      </c>
      <c r="C3" s="41" t="s">
        <v>274</v>
      </c>
      <c r="D3" s="72" t="s">
        <v>176</v>
      </c>
      <c r="E3" s="41" t="s">
        <v>189</v>
      </c>
      <c r="F3" s="39" t="s">
        <v>191</v>
      </c>
      <c r="G3" s="41" t="s">
        <v>144</v>
      </c>
      <c r="H3" s="41" t="s">
        <v>222</v>
      </c>
    </row>
    <row r="4" spans="1:8" x14ac:dyDescent="0.35">
      <c r="A4" s="41" t="s">
        <v>164</v>
      </c>
      <c r="B4" s="71">
        <v>52</v>
      </c>
      <c r="C4" s="41" t="s">
        <v>273</v>
      </c>
      <c r="D4" s="72" t="s">
        <v>133</v>
      </c>
      <c r="E4" s="41" t="s">
        <v>142</v>
      </c>
      <c r="F4" s="39" t="s">
        <v>193</v>
      </c>
      <c r="G4" s="41" t="s">
        <v>215</v>
      </c>
      <c r="H4" s="41" t="s">
        <v>267</v>
      </c>
    </row>
    <row r="5" spans="1:8" x14ac:dyDescent="0.35">
      <c r="A5" s="41" t="s">
        <v>168</v>
      </c>
      <c r="B5" s="6">
        <v>53</v>
      </c>
      <c r="C5" s="41" t="s">
        <v>275</v>
      </c>
      <c r="D5" s="72" t="s">
        <v>177</v>
      </c>
      <c r="E5" s="41" t="s">
        <v>253</v>
      </c>
      <c r="F5" s="39" t="s">
        <v>192</v>
      </c>
      <c r="G5" s="41" t="s">
        <v>149</v>
      </c>
      <c r="H5" s="41" t="s">
        <v>200</v>
      </c>
    </row>
    <row r="6" spans="1:8" x14ac:dyDescent="0.35">
      <c r="A6" s="41" t="s">
        <v>165</v>
      </c>
      <c r="B6" s="71">
        <v>54</v>
      </c>
      <c r="C6" s="41" t="s">
        <v>278</v>
      </c>
      <c r="D6" s="6"/>
      <c r="E6" s="41" t="s">
        <v>206</v>
      </c>
      <c r="G6" s="41" t="s">
        <v>196</v>
      </c>
      <c r="H6" s="41" t="s">
        <v>203</v>
      </c>
    </row>
    <row r="7" spans="1:8" x14ac:dyDescent="0.35">
      <c r="A7" s="41" t="s">
        <v>169</v>
      </c>
      <c r="B7" s="6">
        <v>55</v>
      </c>
      <c r="C7" s="41" t="s">
        <v>277</v>
      </c>
      <c r="D7" s="6"/>
      <c r="E7" s="41" t="s">
        <v>205</v>
      </c>
      <c r="G7" s="41" t="s">
        <v>197</v>
      </c>
      <c r="H7" s="41" t="s">
        <v>199</v>
      </c>
    </row>
    <row r="8" spans="1:8" x14ac:dyDescent="0.35">
      <c r="A8" s="41" t="s">
        <v>141</v>
      </c>
      <c r="B8" s="71">
        <v>56</v>
      </c>
      <c r="C8" s="41" t="s">
        <v>279</v>
      </c>
      <c r="D8" s="6"/>
      <c r="E8" s="41" t="s">
        <v>229</v>
      </c>
      <c r="G8" s="41" t="s">
        <v>151</v>
      </c>
      <c r="H8" s="41" t="s">
        <v>176</v>
      </c>
    </row>
    <row r="9" spans="1:8" x14ac:dyDescent="0.35">
      <c r="A9" s="41" t="s">
        <v>167</v>
      </c>
      <c r="B9" s="6">
        <v>57</v>
      </c>
      <c r="C9" s="41" t="s">
        <v>280</v>
      </c>
      <c r="D9" s="6"/>
      <c r="E9" s="41" t="s">
        <v>230</v>
      </c>
      <c r="G9" s="41" t="s">
        <v>156</v>
      </c>
      <c r="H9" s="41" t="s">
        <v>201</v>
      </c>
    </row>
    <row r="10" spans="1:8" x14ac:dyDescent="0.35">
      <c r="A10" s="41" t="s">
        <v>166</v>
      </c>
      <c r="B10" s="6">
        <v>58</v>
      </c>
      <c r="C10" s="41" t="s">
        <v>276</v>
      </c>
      <c r="D10" s="6"/>
      <c r="E10" s="41" t="s">
        <v>235</v>
      </c>
      <c r="G10" s="41" t="s">
        <v>252</v>
      </c>
      <c r="H10" s="41" t="s">
        <v>154</v>
      </c>
    </row>
    <row r="11" spans="1:8" x14ac:dyDescent="0.35">
      <c r="A11" s="41" t="s">
        <v>171</v>
      </c>
      <c r="B11" s="6">
        <v>59</v>
      </c>
      <c r="C11" s="41" t="s">
        <v>281</v>
      </c>
      <c r="D11" s="6"/>
      <c r="E11" s="41" t="s">
        <v>266</v>
      </c>
      <c r="G11" s="41" t="s">
        <v>147</v>
      </c>
      <c r="H11" s="41" t="s">
        <v>236</v>
      </c>
    </row>
    <row r="12" spans="1:8" x14ac:dyDescent="0.35">
      <c r="A12" s="41" t="s">
        <v>162</v>
      </c>
      <c r="B12" s="71">
        <v>60</v>
      </c>
      <c r="C12" s="41" t="s">
        <v>282</v>
      </c>
      <c r="D12" s="6"/>
      <c r="E12" s="41" t="s">
        <v>150</v>
      </c>
      <c r="G12" s="41" t="s">
        <v>268</v>
      </c>
      <c r="H12" s="41" t="s">
        <v>155</v>
      </c>
    </row>
    <row r="13" spans="1:8" x14ac:dyDescent="0.35">
      <c r="A13" s="41" t="s">
        <v>172</v>
      </c>
      <c r="B13" s="6">
        <v>61</v>
      </c>
      <c r="C13" s="41" t="s">
        <v>283</v>
      </c>
      <c r="D13" s="6"/>
      <c r="E13" s="41" t="s">
        <v>255</v>
      </c>
      <c r="G13" s="41" t="s">
        <v>289</v>
      </c>
      <c r="H13" s="41" t="s">
        <v>202</v>
      </c>
    </row>
    <row r="14" spans="1:8" x14ac:dyDescent="0.35">
      <c r="A14" s="41" t="s">
        <v>173</v>
      </c>
      <c r="B14" s="6">
        <v>62</v>
      </c>
      <c r="C14" s="41" t="s">
        <v>284</v>
      </c>
      <c r="D14" s="6"/>
      <c r="E14" s="41" t="s">
        <v>271</v>
      </c>
      <c r="G14" s="41" t="s">
        <v>290</v>
      </c>
      <c r="H14" s="41" t="s">
        <v>204</v>
      </c>
    </row>
    <row r="15" spans="1:8" x14ac:dyDescent="0.35">
      <c r="A15" s="41" t="s">
        <v>174</v>
      </c>
      <c r="B15" s="6">
        <v>63</v>
      </c>
      <c r="C15" s="41" t="s">
        <v>285</v>
      </c>
      <c r="D15" s="6"/>
      <c r="E15" s="41" t="s">
        <v>288</v>
      </c>
      <c r="G15" s="41" t="s">
        <v>291</v>
      </c>
      <c r="H15" s="41" t="s">
        <v>133</v>
      </c>
    </row>
    <row r="16" spans="1:8" x14ac:dyDescent="0.35">
      <c r="B16" s="6"/>
      <c r="C16" s="41" t="s">
        <v>286</v>
      </c>
      <c r="D16" s="6"/>
      <c r="E16" s="41" t="s">
        <v>183</v>
      </c>
      <c r="G16" s="41" t="s">
        <v>195</v>
      </c>
      <c r="H16" s="41" t="s">
        <v>151</v>
      </c>
    </row>
    <row r="17" spans="2:8" x14ac:dyDescent="0.35">
      <c r="B17" s="6"/>
      <c r="C17" s="41" t="s">
        <v>287</v>
      </c>
      <c r="D17" s="6"/>
      <c r="E17" s="41" t="s">
        <v>231</v>
      </c>
      <c r="H17" s="41" t="s">
        <v>145</v>
      </c>
    </row>
    <row r="18" spans="2:8" x14ac:dyDescent="0.35">
      <c r="E18" s="41" t="s">
        <v>232</v>
      </c>
      <c r="H18" s="41" t="s">
        <v>177</v>
      </c>
    </row>
    <row r="19" spans="2:8" x14ac:dyDescent="0.35">
      <c r="E19" s="41" t="s">
        <v>223</v>
      </c>
    </row>
    <row r="20" spans="2:8" x14ac:dyDescent="0.35">
      <c r="E20" s="41" t="s">
        <v>221</v>
      </c>
    </row>
    <row r="21" spans="2:8" x14ac:dyDescent="0.35">
      <c r="E21" s="41" t="s">
        <v>179</v>
      </c>
    </row>
    <row r="22" spans="2:8" x14ac:dyDescent="0.35">
      <c r="E22" s="41" t="s">
        <v>180</v>
      </c>
    </row>
    <row r="23" spans="2:8" x14ac:dyDescent="0.35">
      <c r="E23" s="41" t="s">
        <v>184</v>
      </c>
    </row>
    <row r="24" spans="2:8" x14ac:dyDescent="0.35">
      <c r="E24" s="41" t="s">
        <v>187</v>
      </c>
    </row>
    <row r="25" spans="2:8" x14ac:dyDescent="0.35">
      <c r="E25" s="41" t="s">
        <v>254</v>
      </c>
    </row>
    <row r="26" spans="2:8" x14ac:dyDescent="0.35">
      <c r="E26" s="41" t="s">
        <v>148</v>
      </c>
    </row>
    <row r="27" spans="2:8" x14ac:dyDescent="0.35">
      <c r="E27" s="41" t="s">
        <v>153</v>
      </c>
    </row>
    <row r="28" spans="2:8" x14ac:dyDescent="0.35">
      <c r="E28" s="41" t="s">
        <v>152</v>
      </c>
    </row>
    <row r="29" spans="2:8" x14ac:dyDescent="0.35">
      <c r="E29" s="41" t="s">
        <v>181</v>
      </c>
    </row>
    <row r="30" spans="2:8" x14ac:dyDescent="0.35">
      <c r="E30" s="41" t="s">
        <v>182</v>
      </c>
    </row>
    <row r="31" spans="2:8" x14ac:dyDescent="0.35">
      <c r="E31" s="41" t="s">
        <v>233</v>
      </c>
    </row>
    <row r="32" spans="2:8" x14ac:dyDescent="0.35">
      <c r="E32" s="41" t="s">
        <v>234</v>
      </c>
    </row>
    <row r="33" spans="5:5" x14ac:dyDescent="0.35">
      <c r="E33" s="41" t="s">
        <v>185</v>
      </c>
    </row>
    <row r="34" spans="5:5" x14ac:dyDescent="0.35">
      <c r="E34" s="41" t="s">
        <v>186</v>
      </c>
    </row>
    <row r="35" spans="5:5" x14ac:dyDescent="0.35">
      <c r="E35" s="41" t="s">
        <v>143</v>
      </c>
    </row>
    <row r="36" spans="5:5" x14ac:dyDescent="0.35">
      <c r="E36" s="41" t="s">
        <v>146</v>
      </c>
    </row>
    <row r="37" spans="5:5" x14ac:dyDescent="0.35">
      <c r="E37" s="41" t="s">
        <v>128</v>
      </c>
    </row>
  </sheetData>
  <sortState ref="E2:E37">
    <sortCondition ref="E2"/>
  </sortState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T36"/>
  <sheetViews>
    <sheetView tabSelected="1" zoomScale="80" zoomScaleNormal="80" workbookViewId="0">
      <selection activeCell="F8" sqref="F8"/>
    </sheetView>
  </sheetViews>
  <sheetFormatPr defaultColWidth="9.1796875" defaultRowHeight="18" x14ac:dyDescent="0.4"/>
  <cols>
    <col min="1" max="1" width="4.81640625" style="61" bestFit="1" customWidth="1"/>
    <col min="2" max="2" width="13.1796875" style="61" customWidth="1"/>
    <col min="3" max="3" width="28" style="61" customWidth="1"/>
    <col min="4" max="4" width="9.81640625" style="61" customWidth="1"/>
    <col min="5" max="5" width="9.81640625" style="61" bestFit="1" customWidth="1"/>
    <col min="6" max="6" width="10.7265625" style="61" customWidth="1"/>
    <col min="7" max="7" width="13" style="61" bestFit="1" customWidth="1"/>
    <col min="8" max="8" width="10.453125" style="61" bestFit="1" customWidth="1"/>
    <col min="9" max="9" width="11.54296875" style="61" bestFit="1" customWidth="1"/>
    <col min="10" max="10" width="12.7265625" style="61" bestFit="1" customWidth="1"/>
    <col min="11" max="11" width="10.453125" style="61" customWidth="1"/>
    <col min="12" max="12" width="9.26953125" style="61" customWidth="1"/>
    <col min="13" max="14" width="13.1796875" style="61" customWidth="1"/>
    <col min="15" max="15" width="14.453125" style="61" customWidth="1"/>
    <col min="16" max="17" width="13.1796875" style="61" customWidth="1"/>
    <col min="18" max="18" width="10.26953125" style="61" bestFit="1" customWidth="1"/>
    <col min="19" max="19" width="9.1796875" style="62"/>
    <col min="20" max="20" width="15.7265625" style="62" bestFit="1" customWidth="1"/>
    <col min="21" max="16384" width="9.1796875" style="62"/>
  </cols>
  <sheetData>
    <row r="1" spans="1:20" s="145" customFormat="1" ht="39" customHeight="1" x14ac:dyDescent="0.35">
      <c r="A1" s="148" t="s">
        <v>261</v>
      </c>
      <c r="B1" s="144"/>
      <c r="C1" s="144"/>
      <c r="D1" s="144"/>
      <c r="E1" s="144"/>
      <c r="F1" s="144"/>
      <c r="G1" s="144"/>
      <c r="H1" s="144"/>
      <c r="I1" s="144"/>
      <c r="J1" s="144"/>
      <c r="K1" s="144"/>
      <c r="L1" s="144"/>
      <c r="M1" s="144"/>
      <c r="N1" s="144"/>
      <c r="O1" s="144"/>
      <c r="P1" s="144"/>
      <c r="Q1" s="144"/>
      <c r="R1" s="144"/>
    </row>
    <row r="2" spans="1:20" s="145" customFormat="1" ht="22.5" x14ac:dyDescent="0.35">
      <c r="A2" s="147" t="s">
        <v>264</v>
      </c>
      <c r="B2" s="144"/>
      <c r="C2" s="144"/>
      <c r="D2" s="144"/>
      <c r="E2" s="144"/>
      <c r="F2" s="144"/>
      <c r="G2" s="144"/>
      <c r="H2" s="144"/>
      <c r="I2" s="144"/>
      <c r="J2" s="144"/>
      <c r="K2" s="144"/>
      <c r="L2" s="144"/>
      <c r="M2" s="144"/>
      <c r="N2" s="144"/>
      <c r="O2" s="144"/>
      <c r="P2" s="144"/>
      <c r="Q2" s="144"/>
      <c r="R2" s="144"/>
    </row>
    <row r="3" spans="1:20" s="146" customFormat="1" ht="25" x14ac:dyDescent="0.35">
      <c r="A3" s="140" t="s">
        <v>265</v>
      </c>
      <c r="B3" s="139"/>
      <c r="C3" s="139"/>
      <c r="D3" s="139"/>
      <c r="E3" s="139"/>
      <c r="F3" s="139"/>
      <c r="G3" s="139"/>
      <c r="H3" s="139"/>
      <c r="I3" s="139"/>
      <c r="J3" s="139"/>
      <c r="K3" s="139"/>
      <c r="L3" s="139"/>
      <c r="M3" s="139"/>
      <c r="N3" s="139"/>
      <c r="O3" s="139"/>
      <c r="P3" s="139"/>
      <c r="Q3" s="139"/>
      <c r="R3" s="139"/>
    </row>
    <row r="4" spans="1:20" x14ac:dyDescent="0.4">
      <c r="A4" s="60" t="s">
        <v>3</v>
      </c>
      <c r="B4" s="60" t="s">
        <v>34</v>
      </c>
      <c r="C4" s="60" t="s">
        <v>227</v>
      </c>
      <c r="D4" s="60" t="s">
        <v>418</v>
      </c>
      <c r="E4" s="60" t="s">
        <v>130</v>
      </c>
      <c r="F4" s="60" t="s">
        <v>38</v>
      </c>
      <c r="G4" s="60" t="s">
        <v>317</v>
      </c>
      <c r="H4" s="60" t="s">
        <v>159</v>
      </c>
      <c r="I4" s="60" t="s">
        <v>256</v>
      </c>
      <c r="J4" s="60" t="s">
        <v>158</v>
      </c>
      <c r="K4" s="60" t="s">
        <v>257</v>
      </c>
      <c r="L4" s="60" t="s">
        <v>131</v>
      </c>
      <c r="M4" s="60" t="s">
        <v>213</v>
      </c>
      <c r="N4" s="60" t="s">
        <v>259</v>
      </c>
      <c r="O4" s="60" t="s">
        <v>125</v>
      </c>
      <c r="P4" s="60" t="s">
        <v>208</v>
      </c>
      <c r="Q4" s="60" t="s">
        <v>126</v>
      </c>
    </row>
    <row r="5" spans="1:20" s="132" customFormat="1" x14ac:dyDescent="0.4">
      <c r="A5" s="137">
        <v>0</v>
      </c>
      <c r="B5" s="149" t="s">
        <v>563</v>
      </c>
      <c r="C5" s="150" t="s">
        <v>269</v>
      </c>
      <c r="D5" s="150">
        <v>0</v>
      </c>
      <c r="E5" s="150">
        <v>0</v>
      </c>
      <c r="F5" s="150"/>
      <c r="G5" s="137">
        <v>0</v>
      </c>
      <c r="H5" s="138">
        <v>0.33333333333333331</v>
      </c>
      <c r="I5" s="151">
        <v>6.9444444444444441E-3</v>
      </c>
      <c r="J5" s="123">
        <v>0</v>
      </c>
      <c r="K5" s="121">
        <f>IF(H5&lt;&gt;"",H5+I5,"")</f>
        <v>0.34027777777777773</v>
      </c>
      <c r="L5" s="141">
        <v>0</v>
      </c>
      <c r="M5" s="127">
        <v>0</v>
      </c>
      <c r="N5" s="128">
        <f>IF(I5&lt;&gt;"",(I5*1440)*25,"")</f>
        <v>250</v>
      </c>
      <c r="O5" s="129">
        <f>IF(E5&lt;&gt;"",((N28-P25)-(M5+(IF(N5&lt;&gt;"",N5,0)))+P5),"")</f>
        <v>5070</v>
      </c>
      <c r="P5" s="141"/>
      <c r="Q5" s="127">
        <f>IF(E5&lt;&gt;"",Fuel!C22-(M5+(IF(N5&lt;&gt;"",N5,0)))+P5,"")</f>
        <v>8750</v>
      </c>
      <c r="R5" s="118"/>
    </row>
    <row r="6" spans="1:20" x14ac:dyDescent="0.4">
      <c r="A6" s="152">
        <v>1</v>
      </c>
      <c r="B6" s="153" t="s">
        <v>129</v>
      </c>
      <c r="C6" s="154" t="s">
        <v>564</v>
      </c>
      <c r="D6" s="154" t="s">
        <v>565</v>
      </c>
      <c r="E6" s="154">
        <v>37</v>
      </c>
      <c r="F6" s="154" t="s">
        <v>566</v>
      </c>
      <c r="G6" s="152">
        <v>281</v>
      </c>
      <c r="H6" s="155">
        <v>0.34465277777777775</v>
      </c>
      <c r="I6" s="156"/>
      <c r="J6" s="124">
        <f t="shared" ref="J6:J13" si="0">IF(H6&lt;&gt;"",H6-K5,"")</f>
        <v>4.3750000000000178E-3</v>
      </c>
      <c r="K6" s="122">
        <f t="shared" ref="K6:K25" si="1">IF(H6&lt;&gt;"",H6+I6,"")</f>
        <v>0.34465277777777775</v>
      </c>
      <c r="L6" s="126">
        <v>6000</v>
      </c>
      <c r="M6" s="129">
        <f>IF(E6&lt;&gt;"",ROUNDUP(((J6*24)*L6)+Fuel!G9+Fuel!G10+Fuel!C11,-1),"")</f>
        <v>2480</v>
      </c>
      <c r="N6" s="130" t="str">
        <f t="shared" ref="N6:N24" si="2">IF(I6&lt;&gt;"",(I6*1440)*75,"")</f>
        <v/>
      </c>
      <c r="O6" s="129">
        <f t="shared" ref="O6:O25" si="3">IF(E6&lt;&gt;"",((O5-P26)-(M6+(IF(N6&lt;&gt;"",N6,0)))+P6),"")</f>
        <v>2590</v>
      </c>
      <c r="P6" s="126"/>
      <c r="Q6" s="129">
        <f t="shared" ref="Q6:Q25" si="4">IF(E6&lt;&gt;"",Q5-(M6+(IF(N6&lt;&gt;"",N6,0)))+P6,"")</f>
        <v>6270</v>
      </c>
      <c r="R6" s="67" t="s">
        <v>262</v>
      </c>
      <c r="T6" s="82"/>
    </row>
    <row r="7" spans="1:20" x14ac:dyDescent="0.4">
      <c r="A7" s="152">
        <v>2</v>
      </c>
      <c r="B7" s="153">
        <v>2</v>
      </c>
      <c r="C7" s="154" t="s">
        <v>567</v>
      </c>
      <c r="D7" s="154" t="s">
        <v>568</v>
      </c>
      <c r="E7" s="154">
        <v>13</v>
      </c>
      <c r="F7" s="154" t="s">
        <v>433</v>
      </c>
      <c r="G7" s="152">
        <v>291</v>
      </c>
      <c r="H7" s="155">
        <v>0.34651620370370373</v>
      </c>
      <c r="I7" s="156"/>
      <c r="J7" s="124">
        <f t="shared" si="0"/>
        <v>1.8634259259259767E-3</v>
      </c>
      <c r="K7" s="122">
        <f t="shared" si="1"/>
        <v>0.34651620370370373</v>
      </c>
      <c r="L7" s="126">
        <v>6000</v>
      </c>
      <c r="M7" s="129">
        <f t="shared" ref="M7:M25" si="5">IF(E7&lt;&gt;"",ROUNDUP(((J7*24))*L7,-1),"")</f>
        <v>270</v>
      </c>
      <c r="N7" s="130" t="str">
        <f t="shared" si="2"/>
        <v/>
      </c>
      <c r="O7" s="129">
        <f t="shared" si="3"/>
        <v>2320</v>
      </c>
      <c r="P7" s="126"/>
      <c r="Q7" s="129">
        <f t="shared" si="4"/>
        <v>6000</v>
      </c>
      <c r="T7" s="82"/>
    </row>
    <row r="8" spans="1:20" x14ac:dyDescent="0.4">
      <c r="A8" s="152">
        <v>3</v>
      </c>
      <c r="B8" s="153" t="s">
        <v>10</v>
      </c>
      <c r="C8" s="154" t="s">
        <v>569</v>
      </c>
      <c r="D8" s="154" t="s">
        <v>570</v>
      </c>
      <c r="E8" s="154">
        <v>5</v>
      </c>
      <c r="F8" s="154" t="s">
        <v>593</v>
      </c>
      <c r="G8" s="152">
        <v>408</v>
      </c>
      <c r="H8" s="155">
        <v>0.34704861111111113</v>
      </c>
      <c r="I8" s="156"/>
      <c r="J8" s="124">
        <f t="shared" si="0"/>
        <v>5.3240740740739811E-4</v>
      </c>
      <c r="K8" s="122">
        <f t="shared" si="1"/>
        <v>0.34704861111111113</v>
      </c>
      <c r="L8" s="126">
        <v>6000</v>
      </c>
      <c r="M8" s="129">
        <f t="shared" si="5"/>
        <v>80</v>
      </c>
      <c r="N8" s="130" t="str">
        <f t="shared" si="2"/>
        <v/>
      </c>
      <c r="O8" s="129">
        <f t="shared" si="3"/>
        <v>2240</v>
      </c>
      <c r="P8" s="126"/>
      <c r="Q8" s="129">
        <f t="shared" si="4"/>
        <v>5920</v>
      </c>
      <c r="T8" s="82"/>
    </row>
    <row r="9" spans="1:20" x14ac:dyDescent="0.4">
      <c r="A9" s="152">
        <v>4</v>
      </c>
      <c r="B9" s="153" t="s">
        <v>571</v>
      </c>
      <c r="C9" s="154" t="s">
        <v>572</v>
      </c>
      <c r="D9" s="154" t="s">
        <v>573</v>
      </c>
      <c r="E9" s="154">
        <v>10</v>
      </c>
      <c r="F9" s="154" t="s">
        <v>594</v>
      </c>
      <c r="G9" s="152">
        <v>0.75</v>
      </c>
      <c r="H9" s="155">
        <v>0.34788194444444448</v>
      </c>
      <c r="I9" s="156"/>
      <c r="J9" s="124">
        <f t="shared" si="0"/>
        <v>8.3333333333335258E-4</v>
      </c>
      <c r="K9" s="122">
        <f t="shared" si="1"/>
        <v>0.34788194444444448</v>
      </c>
      <c r="L9" s="126">
        <v>6000</v>
      </c>
      <c r="M9" s="129">
        <f t="shared" si="5"/>
        <v>130</v>
      </c>
      <c r="N9" s="130" t="str">
        <f t="shared" si="2"/>
        <v/>
      </c>
      <c r="O9" s="129">
        <f t="shared" si="3"/>
        <v>2110</v>
      </c>
      <c r="P9" s="126"/>
      <c r="Q9" s="129">
        <f t="shared" si="4"/>
        <v>5790</v>
      </c>
      <c r="T9" s="82"/>
    </row>
    <row r="10" spans="1:20" x14ac:dyDescent="0.4">
      <c r="A10" s="152">
        <v>5</v>
      </c>
      <c r="B10" s="153" t="s">
        <v>563</v>
      </c>
      <c r="C10" s="154" t="s">
        <v>269</v>
      </c>
      <c r="D10" s="154" t="s">
        <v>574</v>
      </c>
      <c r="E10" s="154">
        <v>45</v>
      </c>
      <c r="F10" s="154" t="s">
        <v>433</v>
      </c>
      <c r="G10" s="152">
        <v>291</v>
      </c>
      <c r="H10" s="155">
        <v>0.35418981481481482</v>
      </c>
      <c r="I10" s="156"/>
      <c r="J10" s="124">
        <f t="shared" si="0"/>
        <v>6.3078703703703387E-3</v>
      </c>
      <c r="K10" s="122">
        <f t="shared" si="1"/>
        <v>0.35418981481481482</v>
      </c>
      <c r="L10" s="126">
        <v>6000</v>
      </c>
      <c r="M10" s="129">
        <f t="shared" si="5"/>
        <v>910</v>
      </c>
      <c r="N10" s="130" t="str">
        <f t="shared" si="2"/>
        <v/>
      </c>
      <c r="O10" s="129">
        <f t="shared" si="3"/>
        <v>1200</v>
      </c>
      <c r="P10" s="126"/>
      <c r="Q10" s="129">
        <f t="shared" si="4"/>
        <v>4880</v>
      </c>
      <c r="T10" s="82"/>
    </row>
    <row r="11" spans="1:20" x14ac:dyDescent="0.4">
      <c r="A11" s="152">
        <v>6</v>
      </c>
      <c r="B11" s="153"/>
      <c r="C11" s="154"/>
      <c r="D11" s="154"/>
      <c r="E11" s="154"/>
      <c r="F11" s="154"/>
      <c r="G11" s="152"/>
      <c r="H11" s="152"/>
      <c r="I11" s="156"/>
      <c r="J11" s="124" t="str">
        <f t="shared" si="0"/>
        <v/>
      </c>
      <c r="K11" s="122" t="str">
        <f t="shared" si="1"/>
        <v/>
      </c>
      <c r="L11" s="126">
        <v>6000</v>
      </c>
      <c r="M11" s="129" t="str">
        <f t="shared" si="5"/>
        <v/>
      </c>
      <c r="N11" s="130" t="str">
        <f t="shared" si="2"/>
        <v/>
      </c>
      <c r="O11" s="129" t="str">
        <f t="shared" si="3"/>
        <v/>
      </c>
      <c r="P11" s="126"/>
      <c r="Q11" s="129" t="str">
        <f t="shared" si="4"/>
        <v/>
      </c>
      <c r="T11" s="82"/>
    </row>
    <row r="12" spans="1:20" x14ac:dyDescent="0.4">
      <c r="A12" s="152">
        <v>7</v>
      </c>
      <c r="B12" s="153"/>
      <c r="C12" s="154"/>
      <c r="D12" s="154"/>
      <c r="E12" s="154"/>
      <c r="F12" s="154"/>
      <c r="G12" s="152"/>
      <c r="H12" s="152"/>
      <c r="I12" s="156"/>
      <c r="J12" s="124" t="str">
        <f t="shared" si="0"/>
        <v/>
      </c>
      <c r="K12" s="122" t="str">
        <f t="shared" si="1"/>
        <v/>
      </c>
      <c r="L12" s="126">
        <v>6000</v>
      </c>
      <c r="M12" s="129" t="str">
        <f t="shared" si="5"/>
        <v/>
      </c>
      <c r="N12" s="130" t="str">
        <f t="shared" si="2"/>
        <v/>
      </c>
      <c r="O12" s="129" t="str">
        <f t="shared" si="3"/>
        <v/>
      </c>
      <c r="P12" s="126"/>
      <c r="Q12" s="129" t="str">
        <f t="shared" si="4"/>
        <v/>
      </c>
      <c r="T12" s="82"/>
    </row>
    <row r="13" spans="1:20" x14ac:dyDescent="0.4">
      <c r="A13" s="152">
        <v>8</v>
      </c>
      <c r="B13" s="153"/>
      <c r="C13" s="154"/>
      <c r="D13" s="154"/>
      <c r="E13" s="154"/>
      <c r="F13" s="154"/>
      <c r="G13" s="152"/>
      <c r="H13" s="152"/>
      <c r="I13" s="156"/>
      <c r="J13" s="124" t="str">
        <f t="shared" si="0"/>
        <v/>
      </c>
      <c r="K13" s="122" t="str">
        <f t="shared" si="1"/>
        <v/>
      </c>
      <c r="L13" s="126">
        <v>6000</v>
      </c>
      <c r="M13" s="129" t="str">
        <f t="shared" si="5"/>
        <v/>
      </c>
      <c r="N13" s="130" t="str">
        <f t="shared" si="2"/>
        <v/>
      </c>
      <c r="O13" s="129" t="str">
        <f t="shared" si="3"/>
        <v/>
      </c>
      <c r="P13" s="142"/>
      <c r="Q13" s="129" t="str">
        <f t="shared" si="4"/>
        <v/>
      </c>
      <c r="T13" s="82"/>
    </row>
    <row r="14" spans="1:20" x14ac:dyDescent="0.4">
      <c r="A14" s="152">
        <v>9</v>
      </c>
      <c r="B14" s="153"/>
      <c r="C14" s="154"/>
      <c r="D14" s="154"/>
      <c r="E14" s="154"/>
      <c r="F14" s="154"/>
      <c r="G14" s="152"/>
      <c r="H14" s="152"/>
      <c r="I14" s="156"/>
      <c r="J14" s="125" t="str">
        <f t="shared" ref="J14:J25" si="6">IF(E14&lt;&gt;"",(E14/G14)/24,"")</f>
        <v/>
      </c>
      <c r="K14" s="122" t="str">
        <f t="shared" si="1"/>
        <v/>
      </c>
      <c r="L14" s="126">
        <v>6000</v>
      </c>
      <c r="M14" s="129" t="str">
        <f t="shared" si="5"/>
        <v/>
      </c>
      <c r="N14" s="130" t="str">
        <f t="shared" si="2"/>
        <v/>
      </c>
      <c r="O14" s="129" t="str">
        <f t="shared" si="3"/>
        <v/>
      </c>
      <c r="P14" s="142"/>
      <c r="Q14" s="129" t="str">
        <f t="shared" si="4"/>
        <v/>
      </c>
      <c r="T14" s="82"/>
    </row>
    <row r="15" spans="1:20" x14ac:dyDescent="0.4">
      <c r="A15" s="152">
        <v>10</v>
      </c>
      <c r="B15" s="153"/>
      <c r="C15" s="154"/>
      <c r="D15" s="154"/>
      <c r="E15" s="154"/>
      <c r="F15" s="154"/>
      <c r="G15" s="152"/>
      <c r="H15" s="152"/>
      <c r="I15" s="156"/>
      <c r="J15" s="125" t="str">
        <f t="shared" si="6"/>
        <v/>
      </c>
      <c r="K15" s="122" t="str">
        <f t="shared" si="1"/>
        <v/>
      </c>
      <c r="L15" s="126">
        <v>6000</v>
      </c>
      <c r="M15" s="129" t="str">
        <f t="shared" si="5"/>
        <v/>
      </c>
      <c r="N15" s="130" t="str">
        <f t="shared" si="2"/>
        <v/>
      </c>
      <c r="O15" s="129" t="str">
        <f t="shared" si="3"/>
        <v/>
      </c>
      <c r="P15" s="142"/>
      <c r="Q15" s="129" t="str">
        <f t="shared" si="4"/>
        <v/>
      </c>
      <c r="T15" s="82"/>
    </row>
    <row r="16" spans="1:20" x14ac:dyDescent="0.4">
      <c r="A16" s="152">
        <v>11</v>
      </c>
      <c r="B16" s="153"/>
      <c r="C16" s="154"/>
      <c r="D16" s="154"/>
      <c r="E16" s="154"/>
      <c r="F16" s="154"/>
      <c r="G16" s="152"/>
      <c r="H16" s="152"/>
      <c r="I16" s="156"/>
      <c r="J16" s="125" t="str">
        <f t="shared" si="6"/>
        <v/>
      </c>
      <c r="K16" s="122" t="str">
        <f t="shared" si="1"/>
        <v/>
      </c>
      <c r="L16" s="126">
        <v>6000</v>
      </c>
      <c r="M16" s="129" t="str">
        <f t="shared" si="5"/>
        <v/>
      </c>
      <c r="N16" s="130" t="str">
        <f t="shared" si="2"/>
        <v/>
      </c>
      <c r="O16" s="129" t="str">
        <f t="shared" si="3"/>
        <v/>
      </c>
      <c r="P16" s="142"/>
      <c r="Q16" s="129" t="str">
        <f t="shared" si="4"/>
        <v/>
      </c>
      <c r="T16" s="82"/>
    </row>
    <row r="17" spans="1:20" x14ac:dyDescent="0.4">
      <c r="A17" s="152">
        <v>12</v>
      </c>
      <c r="B17" s="153"/>
      <c r="C17" s="154"/>
      <c r="D17" s="154"/>
      <c r="E17" s="154"/>
      <c r="F17" s="154"/>
      <c r="G17" s="152"/>
      <c r="H17" s="152"/>
      <c r="I17" s="156"/>
      <c r="J17" s="125" t="str">
        <f t="shared" si="6"/>
        <v/>
      </c>
      <c r="K17" s="122" t="str">
        <f t="shared" si="1"/>
        <v/>
      </c>
      <c r="L17" s="126">
        <v>6000</v>
      </c>
      <c r="M17" s="129" t="str">
        <f t="shared" si="5"/>
        <v/>
      </c>
      <c r="N17" s="130" t="str">
        <f t="shared" si="2"/>
        <v/>
      </c>
      <c r="O17" s="129" t="str">
        <f t="shared" si="3"/>
        <v/>
      </c>
      <c r="P17" s="142"/>
      <c r="Q17" s="129" t="str">
        <f t="shared" si="4"/>
        <v/>
      </c>
      <c r="T17" s="82"/>
    </row>
    <row r="18" spans="1:20" x14ac:dyDescent="0.4">
      <c r="A18" s="152">
        <v>13</v>
      </c>
      <c r="B18" s="153"/>
      <c r="C18" s="154"/>
      <c r="D18" s="154"/>
      <c r="E18" s="154"/>
      <c r="F18" s="154"/>
      <c r="G18" s="152"/>
      <c r="H18" s="152"/>
      <c r="I18" s="156"/>
      <c r="J18" s="125" t="str">
        <f t="shared" si="6"/>
        <v/>
      </c>
      <c r="K18" s="122" t="str">
        <f t="shared" si="1"/>
        <v/>
      </c>
      <c r="L18" s="126">
        <v>6000</v>
      </c>
      <c r="M18" s="129" t="str">
        <f t="shared" si="5"/>
        <v/>
      </c>
      <c r="N18" s="130" t="str">
        <f t="shared" si="2"/>
        <v/>
      </c>
      <c r="O18" s="129" t="str">
        <f t="shared" si="3"/>
        <v/>
      </c>
      <c r="P18" s="142"/>
      <c r="Q18" s="129" t="str">
        <f t="shared" si="4"/>
        <v/>
      </c>
      <c r="T18" s="82"/>
    </row>
    <row r="19" spans="1:20" x14ac:dyDescent="0.4">
      <c r="A19" s="152">
        <v>14</v>
      </c>
      <c r="B19" s="153"/>
      <c r="C19" s="154"/>
      <c r="D19" s="154"/>
      <c r="E19" s="154"/>
      <c r="F19" s="154"/>
      <c r="G19" s="152"/>
      <c r="H19" s="152"/>
      <c r="I19" s="156"/>
      <c r="J19" s="125" t="str">
        <f t="shared" si="6"/>
        <v/>
      </c>
      <c r="K19" s="122" t="str">
        <f t="shared" si="1"/>
        <v/>
      </c>
      <c r="L19" s="126">
        <v>6000</v>
      </c>
      <c r="M19" s="129" t="str">
        <f t="shared" si="5"/>
        <v/>
      </c>
      <c r="N19" s="130" t="str">
        <f t="shared" si="2"/>
        <v/>
      </c>
      <c r="O19" s="129" t="str">
        <f t="shared" si="3"/>
        <v/>
      </c>
      <c r="P19" s="142"/>
      <c r="Q19" s="129" t="str">
        <f t="shared" si="4"/>
        <v/>
      </c>
      <c r="T19" s="82"/>
    </row>
    <row r="20" spans="1:20" x14ac:dyDescent="0.4">
      <c r="A20" s="152">
        <v>15</v>
      </c>
      <c r="B20" s="153"/>
      <c r="C20" s="154"/>
      <c r="D20" s="154"/>
      <c r="E20" s="154"/>
      <c r="F20" s="154"/>
      <c r="G20" s="152"/>
      <c r="H20" s="152"/>
      <c r="I20" s="156"/>
      <c r="J20" s="125" t="str">
        <f t="shared" si="6"/>
        <v/>
      </c>
      <c r="K20" s="122" t="str">
        <f t="shared" si="1"/>
        <v/>
      </c>
      <c r="L20" s="126">
        <v>6000</v>
      </c>
      <c r="M20" s="129" t="str">
        <f t="shared" si="5"/>
        <v/>
      </c>
      <c r="N20" s="130" t="str">
        <f t="shared" si="2"/>
        <v/>
      </c>
      <c r="O20" s="129" t="str">
        <f t="shared" si="3"/>
        <v/>
      </c>
      <c r="P20" s="142"/>
      <c r="Q20" s="129" t="str">
        <f t="shared" si="4"/>
        <v/>
      </c>
      <c r="T20" s="82"/>
    </row>
    <row r="21" spans="1:20" x14ac:dyDescent="0.4">
      <c r="A21" s="152">
        <v>16</v>
      </c>
      <c r="B21" s="153"/>
      <c r="C21" s="154"/>
      <c r="D21" s="154"/>
      <c r="E21" s="154"/>
      <c r="F21" s="154"/>
      <c r="G21" s="152"/>
      <c r="H21" s="152"/>
      <c r="I21" s="156"/>
      <c r="J21" s="125" t="str">
        <f t="shared" si="6"/>
        <v/>
      </c>
      <c r="K21" s="122" t="str">
        <f t="shared" si="1"/>
        <v/>
      </c>
      <c r="L21" s="126">
        <v>6000</v>
      </c>
      <c r="M21" s="129" t="str">
        <f t="shared" si="5"/>
        <v/>
      </c>
      <c r="N21" s="130" t="str">
        <f t="shared" si="2"/>
        <v/>
      </c>
      <c r="O21" s="129" t="str">
        <f t="shared" si="3"/>
        <v/>
      </c>
      <c r="P21" s="142"/>
      <c r="Q21" s="129" t="str">
        <f t="shared" si="4"/>
        <v/>
      </c>
      <c r="T21" s="82"/>
    </row>
    <row r="22" spans="1:20" x14ac:dyDescent="0.4">
      <c r="A22" s="152">
        <v>17</v>
      </c>
      <c r="B22" s="153"/>
      <c r="C22" s="154"/>
      <c r="D22" s="154"/>
      <c r="E22" s="154"/>
      <c r="F22" s="154"/>
      <c r="G22" s="152"/>
      <c r="H22" s="152"/>
      <c r="I22" s="156"/>
      <c r="J22" s="125" t="str">
        <f t="shared" si="6"/>
        <v/>
      </c>
      <c r="K22" s="122" t="str">
        <f t="shared" si="1"/>
        <v/>
      </c>
      <c r="L22" s="126">
        <v>6000</v>
      </c>
      <c r="M22" s="129" t="str">
        <f t="shared" si="5"/>
        <v/>
      </c>
      <c r="N22" s="130" t="str">
        <f t="shared" si="2"/>
        <v/>
      </c>
      <c r="O22" s="129" t="str">
        <f t="shared" si="3"/>
        <v/>
      </c>
      <c r="P22" s="142"/>
      <c r="Q22" s="129" t="str">
        <f t="shared" si="4"/>
        <v/>
      </c>
      <c r="T22" s="82"/>
    </row>
    <row r="23" spans="1:20" x14ac:dyDescent="0.4">
      <c r="A23" s="152">
        <v>18</v>
      </c>
      <c r="B23" s="153"/>
      <c r="C23" s="154"/>
      <c r="D23" s="154"/>
      <c r="E23" s="154"/>
      <c r="F23" s="154"/>
      <c r="G23" s="152"/>
      <c r="H23" s="152"/>
      <c r="I23" s="156"/>
      <c r="J23" s="125" t="str">
        <f t="shared" si="6"/>
        <v/>
      </c>
      <c r="K23" s="122" t="str">
        <f t="shared" si="1"/>
        <v/>
      </c>
      <c r="L23" s="126">
        <v>6000</v>
      </c>
      <c r="M23" s="129" t="str">
        <f t="shared" si="5"/>
        <v/>
      </c>
      <c r="N23" s="130" t="str">
        <f t="shared" si="2"/>
        <v/>
      </c>
      <c r="O23" s="129" t="str">
        <f t="shared" si="3"/>
        <v/>
      </c>
      <c r="P23" s="142"/>
      <c r="Q23" s="129" t="str">
        <f t="shared" si="4"/>
        <v/>
      </c>
      <c r="T23" s="82"/>
    </row>
    <row r="24" spans="1:20" x14ac:dyDescent="0.4">
      <c r="A24" s="152">
        <v>19</v>
      </c>
      <c r="B24" s="153"/>
      <c r="C24" s="154"/>
      <c r="D24" s="154"/>
      <c r="E24" s="154"/>
      <c r="F24" s="154"/>
      <c r="G24" s="152"/>
      <c r="H24" s="152"/>
      <c r="I24" s="156"/>
      <c r="J24" s="125" t="str">
        <f t="shared" si="6"/>
        <v/>
      </c>
      <c r="K24" s="122" t="str">
        <f t="shared" si="1"/>
        <v/>
      </c>
      <c r="L24" s="126">
        <v>6000</v>
      </c>
      <c r="M24" s="129" t="str">
        <f t="shared" si="5"/>
        <v/>
      </c>
      <c r="N24" s="130" t="str">
        <f t="shared" si="2"/>
        <v/>
      </c>
      <c r="O24" s="129" t="str">
        <f t="shared" si="3"/>
        <v/>
      </c>
      <c r="P24" s="142"/>
      <c r="Q24" s="129" t="str">
        <f t="shared" si="4"/>
        <v/>
      </c>
      <c r="T24" s="82"/>
    </row>
    <row r="25" spans="1:20" x14ac:dyDescent="0.4">
      <c r="A25" s="157">
        <v>20</v>
      </c>
      <c r="B25" s="158"/>
      <c r="C25" s="159"/>
      <c r="D25" s="154"/>
      <c r="E25" s="159"/>
      <c r="F25" s="159"/>
      <c r="G25" s="157"/>
      <c r="H25" s="157"/>
      <c r="I25" s="160"/>
      <c r="J25" s="136" t="str">
        <f t="shared" si="6"/>
        <v/>
      </c>
      <c r="K25" s="134" t="str">
        <f t="shared" si="1"/>
        <v/>
      </c>
      <c r="L25" s="199">
        <v>6000</v>
      </c>
      <c r="M25" s="129" t="str">
        <f t="shared" si="5"/>
        <v/>
      </c>
      <c r="N25" s="131" t="str">
        <f>IF(I25&lt;&gt;"",(I25*1440)*L25,"")</f>
        <v/>
      </c>
      <c r="O25" s="197" t="str">
        <f t="shared" si="3"/>
        <v/>
      </c>
      <c r="P25" s="143"/>
      <c r="Q25" s="129" t="str">
        <f t="shared" si="4"/>
        <v/>
      </c>
      <c r="T25" s="82"/>
    </row>
    <row r="26" spans="1:20" x14ac:dyDescent="0.4">
      <c r="C26" s="64" t="s">
        <v>66</v>
      </c>
      <c r="D26" s="64"/>
      <c r="E26" s="63">
        <f>SUM(E6:E24)</f>
        <v>110</v>
      </c>
      <c r="G26" s="64"/>
      <c r="H26" s="65" t="s">
        <v>310</v>
      </c>
      <c r="I26" s="133">
        <f>SUM(I6:I24)</f>
        <v>0</v>
      </c>
      <c r="J26" s="133">
        <f>SUM(J6:J24)</f>
        <v>1.3912037037037084E-2</v>
      </c>
      <c r="K26" s="65"/>
      <c r="L26" s="64" t="s">
        <v>66</v>
      </c>
      <c r="M26" s="63">
        <f>SUM(M6:M25)</f>
        <v>3870</v>
      </c>
      <c r="N26" s="119">
        <f>SUM(N5:N25)</f>
        <v>250</v>
      </c>
      <c r="O26" s="198" t="s">
        <v>66</v>
      </c>
      <c r="P26" s="63">
        <f>SUM(P6:P24)</f>
        <v>0</v>
      </c>
      <c r="Q26" s="75"/>
    </row>
    <row r="27" spans="1:20" x14ac:dyDescent="0.4">
      <c r="B27" s="67" t="s">
        <v>134</v>
      </c>
      <c r="N27" s="75" t="str">
        <f>IF(I27&lt;&gt;"",(I27*1440)*L27,"")</f>
        <v/>
      </c>
    </row>
    <row r="28" spans="1:20" x14ac:dyDescent="0.4">
      <c r="B28" s="67" t="s">
        <v>135</v>
      </c>
      <c r="I28" s="64" t="s">
        <v>263</v>
      </c>
      <c r="J28" s="133">
        <f>J26+I26</f>
        <v>1.3912037037037084E-2</v>
      </c>
      <c r="M28" s="135" t="s">
        <v>216</v>
      </c>
      <c r="N28" s="120">
        <f>M26+N26+Fuel!C6</f>
        <v>5320</v>
      </c>
      <c r="R28" s="66"/>
    </row>
    <row r="29" spans="1:20" x14ac:dyDescent="0.4">
      <c r="B29" s="67" t="s">
        <v>384</v>
      </c>
    </row>
    <row r="30" spans="1:20" x14ac:dyDescent="0.4">
      <c r="H30" s="161"/>
    </row>
    <row r="33" spans="13:14" x14ac:dyDescent="0.4">
      <c r="M33" s="68"/>
      <c r="N33" s="68"/>
    </row>
    <row r="36" spans="13:14" x14ac:dyDescent="0.4">
      <c r="M36" s="68"/>
      <c r="N36" s="68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44" orientation="portrait" horizont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D8" sqref="D8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99" t="s">
        <v>109</v>
      </c>
      <c r="C2" s="500"/>
      <c r="D2" s="501"/>
    </row>
    <row r="3" spans="1:10" ht="23.25" customHeight="1" thickTop="1" x14ac:dyDescent="0.35">
      <c r="B3" s="8"/>
    </row>
    <row r="4" spans="1:10" x14ac:dyDescent="0.35">
      <c r="A4"/>
      <c r="B4" s="2" t="s">
        <v>48</v>
      </c>
      <c r="C4" s="58">
        <v>50</v>
      </c>
      <c r="D4" s="5" t="s">
        <v>298</v>
      </c>
      <c r="E4"/>
      <c r="F4"/>
      <c r="G4"/>
    </row>
    <row r="5" spans="1:10" x14ac:dyDescent="0.35">
      <c r="A5"/>
      <c r="B5" s="2" t="s">
        <v>50</v>
      </c>
      <c r="C5" s="59">
        <v>150</v>
      </c>
      <c r="D5" s="5" t="s">
        <v>114</v>
      </c>
      <c r="E5" s="3"/>
      <c r="F5"/>
      <c r="G5"/>
    </row>
    <row r="6" spans="1:10" x14ac:dyDescent="0.35">
      <c r="A6"/>
      <c r="B6" s="2" t="s">
        <v>47</v>
      </c>
      <c r="C6" s="59">
        <v>1200</v>
      </c>
      <c r="D6" s="5" t="s">
        <v>270</v>
      </c>
      <c r="E6"/>
      <c r="F6"/>
      <c r="G6"/>
    </row>
    <row r="7" spans="1:10" x14ac:dyDescent="0.35">
      <c r="A7"/>
      <c r="B7" s="7" t="s">
        <v>51</v>
      </c>
      <c r="C7" s="59">
        <v>500</v>
      </c>
      <c r="D7" s="5" t="s">
        <v>49</v>
      </c>
      <c r="E7"/>
      <c r="F7"/>
      <c r="G7"/>
    </row>
    <row r="8" spans="1:10" x14ac:dyDescent="0.35">
      <c r="A8"/>
      <c r="B8" s="7" t="s">
        <v>123</v>
      </c>
      <c r="C8" s="59">
        <v>4</v>
      </c>
      <c r="D8" s="5"/>
      <c r="E8" s="59">
        <v>9600</v>
      </c>
      <c r="F8" t="s">
        <v>292</v>
      </c>
      <c r="G8" s="112">
        <f>E8*(C8/60)</f>
        <v>640</v>
      </c>
      <c r="H8" t="s">
        <v>49</v>
      </c>
      <c r="I8" t="s">
        <v>301</v>
      </c>
    </row>
    <row r="9" spans="1:10" x14ac:dyDescent="0.35">
      <c r="A9"/>
      <c r="B9" s="7" t="s">
        <v>211</v>
      </c>
      <c r="C9" s="106">
        <v>5</v>
      </c>
      <c r="D9" s="5" t="s">
        <v>110</v>
      </c>
      <c r="E9" s="59">
        <v>9600</v>
      </c>
      <c r="F9" t="s">
        <v>292</v>
      </c>
      <c r="G9" s="112">
        <f>E9*(C9/60)</f>
        <v>800</v>
      </c>
      <c r="H9" t="s">
        <v>49</v>
      </c>
    </row>
    <row r="10" spans="1:10" x14ac:dyDescent="0.35">
      <c r="A10"/>
      <c r="B10" s="7" t="s">
        <v>212</v>
      </c>
      <c r="C10" s="59">
        <v>5</v>
      </c>
      <c r="D10" s="73" t="s">
        <v>110</v>
      </c>
      <c r="E10" s="59">
        <v>6500</v>
      </c>
      <c r="F10" t="s">
        <v>292</v>
      </c>
      <c r="G10" s="112">
        <f>E10*(C10/60)</f>
        <v>541.66666666666663</v>
      </c>
      <c r="H10" t="s">
        <v>49</v>
      </c>
    </row>
    <row r="11" spans="1:10" x14ac:dyDescent="0.35">
      <c r="A11"/>
      <c r="B11" s="7" t="s">
        <v>293</v>
      </c>
      <c r="C11" s="59">
        <v>500</v>
      </c>
      <c r="D11" s="5"/>
      <c r="E11" s="74"/>
      <c r="F11"/>
      <c r="G11"/>
    </row>
    <row r="12" spans="1:10" ht="15" thickBot="1" x14ac:dyDescent="0.4"/>
    <row r="13" spans="1:10" ht="15.5" thickTop="1" thickBot="1" x14ac:dyDescent="0.4">
      <c r="B13" s="499" t="s">
        <v>52</v>
      </c>
      <c r="C13" s="500"/>
      <c r="D13" s="501"/>
    </row>
    <row r="14" spans="1:10" ht="23.25" customHeight="1" thickTop="1" x14ac:dyDescent="0.35">
      <c r="J14" s="41"/>
    </row>
    <row r="15" spans="1:10" x14ac:dyDescent="0.35">
      <c r="B15" s="50" t="s">
        <v>125</v>
      </c>
      <c r="C15" s="112">
        <f>ROUTE!N28</f>
        <v>5320</v>
      </c>
      <c r="D15" s="41" t="s">
        <v>136</v>
      </c>
      <c r="H15" s="167"/>
      <c r="I15" s="168"/>
      <c r="J15" s="90"/>
    </row>
    <row r="16" spans="1:10" x14ac:dyDescent="0.35">
      <c r="B16" s="50" t="s">
        <v>5</v>
      </c>
      <c r="C16" s="113">
        <f>ROUNDUP(C17+G8,-2)</f>
        <v>3200</v>
      </c>
      <c r="D16" t="s">
        <v>49</v>
      </c>
      <c r="H16" s="167"/>
      <c r="I16" s="169"/>
      <c r="J16" s="90"/>
    </row>
    <row r="17" spans="2:10" x14ac:dyDescent="0.35">
      <c r="B17" s="50" t="s">
        <v>6</v>
      </c>
      <c r="C17" s="114">
        <f>ROUNDUP(C18+C7,-2)</f>
        <v>2500</v>
      </c>
      <c r="D17" t="s">
        <v>49</v>
      </c>
      <c r="H17" s="167"/>
      <c r="I17" s="170"/>
      <c r="J17" s="90"/>
    </row>
    <row r="18" spans="2:10" x14ac:dyDescent="0.35">
      <c r="B18" s="50" t="s">
        <v>7</v>
      </c>
      <c r="C18" s="114">
        <f>ROUNDUP(((C4*(C5/10))+C6),-2)</f>
        <v>2000</v>
      </c>
      <c r="D18" s="41" t="s">
        <v>49</v>
      </c>
      <c r="E18" s="49"/>
      <c r="H18" s="167"/>
      <c r="I18" s="170"/>
      <c r="J18" s="91"/>
    </row>
    <row r="20" spans="2:10" x14ac:dyDescent="0.35">
      <c r="B20" s="36" t="s">
        <v>209</v>
      </c>
      <c r="C20" s="115">
        <f>IF((C15-C22)&lt;0,0,C15-C22)</f>
        <v>0</v>
      </c>
      <c r="D20" t="s">
        <v>49</v>
      </c>
    </row>
    <row r="22" spans="2:10" x14ac:dyDescent="0.35">
      <c r="B22" s="50" t="s">
        <v>117</v>
      </c>
      <c r="C22" s="107">
        <v>9000</v>
      </c>
      <c r="D22" t="s">
        <v>122</v>
      </c>
      <c r="F22" s="48"/>
      <c r="G22" s="89"/>
    </row>
    <row r="23" spans="2:10" x14ac:dyDescent="0.35">
      <c r="B23" s="50" t="s">
        <v>210</v>
      </c>
      <c r="C23" s="107">
        <v>0</v>
      </c>
      <c r="F23" s="48"/>
      <c r="G23" s="5"/>
    </row>
    <row r="24" spans="2:10" x14ac:dyDescent="0.35">
      <c r="B24" s="7" t="s">
        <v>118</v>
      </c>
      <c r="C24" s="112">
        <f>(C22+C23)-C15</f>
        <v>3680</v>
      </c>
      <c r="D24" t="s">
        <v>49</v>
      </c>
    </row>
    <row r="25" spans="2:10" x14ac:dyDescent="0.35">
      <c r="B25" s="36" t="s">
        <v>260</v>
      </c>
      <c r="C25" s="112">
        <f>(C24/E10)*60</f>
        <v>33.969230769230769</v>
      </c>
      <c r="D25" s="41" t="s">
        <v>248</v>
      </c>
      <c r="E25" s="166"/>
      <c r="I25" s="42"/>
      <c r="J25" s="42"/>
    </row>
    <row r="27" spans="2:10" x14ac:dyDescent="0.35">
      <c r="B27" s="2" t="s">
        <v>112</v>
      </c>
      <c r="C27" s="37">
        <f>13977+C22</f>
        <v>22977</v>
      </c>
    </row>
    <row r="37" spans="7:7" x14ac:dyDescent="0.35">
      <c r="G37" s="46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I20" sqref="I20"/>
    </sheetView>
  </sheetViews>
  <sheetFormatPr defaultColWidth="11.453125" defaultRowHeight="14.5" x14ac:dyDescent="0.35"/>
  <cols>
    <col min="1" max="1" width="53.54296875" style="9" bestFit="1" customWidth="1"/>
    <col min="2" max="3" width="11.453125" style="9"/>
    <col min="4" max="4" width="11.81640625" style="9" bestFit="1" customWidth="1"/>
    <col min="5" max="7" width="11.453125" style="9"/>
    <col min="8" max="8" width="20.453125" style="9" bestFit="1" customWidth="1"/>
    <col min="9" max="9" width="24.54296875" style="9" bestFit="1" customWidth="1"/>
    <col min="10" max="10" width="18.81640625" style="9" bestFit="1" customWidth="1"/>
    <col min="11" max="11" width="28.453125" style="9" bestFit="1" customWidth="1"/>
    <col min="12" max="12" width="34.81640625" style="9" bestFit="1" customWidth="1"/>
    <col min="13" max="16384" width="11.453125" style="9"/>
  </cols>
  <sheetData>
    <row r="1" spans="1:18" ht="18.5" x14ac:dyDescent="0.35">
      <c r="A1" s="9" t="s">
        <v>53</v>
      </c>
      <c r="E1" s="10" t="s">
        <v>54</v>
      </c>
      <c r="F1" s="11"/>
      <c r="G1" s="11"/>
      <c r="H1" s="11"/>
      <c r="I1" s="11"/>
    </row>
    <row r="2" spans="1:18" ht="15.5" x14ac:dyDescent="0.35">
      <c r="A2" s="12" t="s">
        <v>55</v>
      </c>
      <c r="D2" s="502" t="s">
        <v>56</v>
      </c>
      <c r="E2" s="502"/>
      <c r="F2" s="502"/>
      <c r="G2" s="502"/>
      <c r="H2" s="502"/>
      <c r="I2" s="502"/>
      <c r="J2" s="502"/>
      <c r="K2" s="502"/>
      <c r="L2" s="13"/>
      <c r="M2" s="13"/>
      <c r="N2" s="13"/>
      <c r="O2" s="13"/>
      <c r="P2" s="13"/>
      <c r="Q2" s="13"/>
      <c r="R2" s="13"/>
    </row>
    <row r="4" spans="1:18" ht="15" thickBot="1" x14ac:dyDescent="0.4">
      <c r="B4" s="14" t="s">
        <v>57</v>
      </c>
      <c r="C4" s="14" t="s">
        <v>58</v>
      </c>
      <c r="D4" s="14" t="s">
        <v>59</v>
      </c>
      <c r="E4" s="14" t="s">
        <v>60</v>
      </c>
      <c r="F4" s="14" t="s">
        <v>61</v>
      </c>
      <c r="G4" s="14"/>
    </row>
    <row r="5" spans="1:18" ht="19" thickBot="1" x14ac:dyDescent="0.4">
      <c r="A5" s="15" t="s">
        <v>62</v>
      </c>
      <c r="B5" s="9">
        <v>13977</v>
      </c>
      <c r="C5" s="9">
        <v>1.4</v>
      </c>
      <c r="D5" s="16" t="s">
        <v>63</v>
      </c>
      <c r="H5" s="35" t="s">
        <v>64</v>
      </c>
      <c r="I5" s="35" t="s">
        <v>113</v>
      </c>
      <c r="J5" s="31"/>
      <c r="K5" s="31"/>
      <c r="L5" s="31"/>
    </row>
    <row r="6" spans="1:18" ht="19" thickBot="1" x14ac:dyDescent="0.5">
      <c r="H6" s="45">
        <f>SUM(B5,E9,E13,E20,E27,E38,E52,E62)</f>
        <v>21735</v>
      </c>
      <c r="I6" s="40">
        <v>31086</v>
      </c>
      <c r="J6" s="32"/>
      <c r="K6" s="32"/>
      <c r="L6" s="33"/>
    </row>
    <row r="7" spans="1:18" x14ac:dyDescent="0.35">
      <c r="A7" s="15" t="s">
        <v>65</v>
      </c>
      <c r="B7" s="9">
        <v>1</v>
      </c>
      <c r="D7" s="17">
        <v>7758</v>
      </c>
      <c r="E7" s="47">
        <f t="shared" ref="E7:E61" si="0">D7*B7</f>
        <v>7758</v>
      </c>
      <c r="I7" s="24"/>
      <c r="J7" s="24"/>
      <c r="K7" s="24"/>
      <c r="L7" s="24"/>
    </row>
    <row r="8" spans="1:18" x14ac:dyDescent="0.35">
      <c r="A8" s="15" t="s">
        <v>299</v>
      </c>
      <c r="B8" s="9">
        <v>1</v>
      </c>
      <c r="D8" s="44"/>
      <c r="E8" s="18">
        <f t="shared" si="0"/>
        <v>0</v>
      </c>
      <c r="I8" s="38"/>
      <c r="J8" s="24"/>
      <c r="K8" s="24"/>
      <c r="L8" s="24"/>
    </row>
    <row r="9" spans="1:18" x14ac:dyDescent="0.35">
      <c r="A9" s="19" t="s">
        <v>66</v>
      </c>
      <c r="B9" s="20"/>
      <c r="C9" s="20"/>
      <c r="D9" s="105"/>
      <c r="E9" s="19">
        <f>SUM(E7:E8)</f>
        <v>7758</v>
      </c>
      <c r="G9" s="21"/>
      <c r="I9" s="24">
        <f>I6-H6</f>
        <v>9351</v>
      </c>
      <c r="J9" s="24"/>
      <c r="K9" s="24"/>
      <c r="L9" s="24"/>
    </row>
    <row r="10" spans="1:18" x14ac:dyDescent="0.35">
      <c r="A10" s="22"/>
      <c r="B10" s="23"/>
      <c r="C10" s="23"/>
      <c r="D10" s="23"/>
      <c r="E10" s="22"/>
      <c r="F10" s="22"/>
      <c r="I10" s="24"/>
      <c r="J10" s="24"/>
      <c r="K10" s="24"/>
      <c r="L10" s="24"/>
    </row>
    <row r="11" spans="1:18" x14ac:dyDescent="0.35">
      <c r="A11" s="15" t="s">
        <v>67</v>
      </c>
      <c r="I11" s="24"/>
      <c r="J11" s="24"/>
      <c r="K11" s="24"/>
      <c r="L11" s="24"/>
    </row>
    <row r="12" spans="1:18" x14ac:dyDescent="0.35">
      <c r="A12" s="9" t="s">
        <v>68</v>
      </c>
      <c r="B12" s="9">
        <v>207</v>
      </c>
      <c r="C12" s="9">
        <v>7.75</v>
      </c>
      <c r="D12" s="17"/>
      <c r="E12" s="18">
        <f t="shared" si="0"/>
        <v>0</v>
      </c>
      <c r="F12" s="9">
        <f>C12*D12</f>
        <v>0</v>
      </c>
      <c r="I12" s="24">
        <f>7758+4006</f>
        <v>11764</v>
      </c>
      <c r="J12" s="24"/>
      <c r="K12" s="24"/>
      <c r="L12" s="24"/>
    </row>
    <row r="13" spans="1:18" x14ac:dyDescent="0.35">
      <c r="A13" s="19" t="s">
        <v>66</v>
      </c>
      <c r="B13" s="20"/>
      <c r="C13" s="20"/>
      <c r="D13" s="20"/>
      <c r="E13" s="19">
        <f>E12</f>
        <v>0</v>
      </c>
      <c r="F13" s="19">
        <f>F12</f>
        <v>0</v>
      </c>
      <c r="I13" s="24"/>
      <c r="J13" s="24"/>
      <c r="K13" s="24"/>
      <c r="L13" s="24"/>
    </row>
    <row r="14" spans="1:18" s="23" customFormat="1" x14ac:dyDescent="0.35">
      <c r="A14" s="22"/>
      <c r="E14" s="22"/>
      <c r="F14" s="22"/>
      <c r="I14" s="24"/>
      <c r="J14" s="24"/>
      <c r="K14" s="25"/>
      <c r="L14" s="24"/>
    </row>
    <row r="15" spans="1:18" x14ac:dyDescent="0.35">
      <c r="A15" s="15" t="s">
        <v>69</v>
      </c>
      <c r="I15" s="503"/>
      <c r="J15" s="25"/>
      <c r="K15" s="25"/>
      <c r="L15" s="25"/>
      <c r="M15" s="25"/>
      <c r="N15" s="25"/>
      <c r="O15" s="26"/>
    </row>
    <row r="16" spans="1:18" ht="15.75" customHeight="1" x14ac:dyDescent="0.35">
      <c r="A16" s="9" t="s">
        <v>70</v>
      </c>
      <c r="B16" s="9">
        <v>133</v>
      </c>
      <c r="D16" s="17"/>
      <c r="E16" s="9">
        <f t="shared" si="0"/>
        <v>0</v>
      </c>
      <c r="F16" s="9">
        <f>C16*D16</f>
        <v>0</v>
      </c>
      <c r="I16" s="503"/>
      <c r="J16" s="24"/>
      <c r="K16" s="504"/>
      <c r="L16" s="34"/>
      <c r="M16" s="27"/>
      <c r="N16" s="27"/>
    </row>
    <row r="17" spans="1:12" x14ac:dyDescent="0.35">
      <c r="A17" s="9" t="s">
        <v>71</v>
      </c>
      <c r="B17" s="9">
        <v>144</v>
      </c>
      <c r="D17" s="44"/>
      <c r="E17" s="9">
        <f t="shared" si="0"/>
        <v>0</v>
      </c>
      <c r="F17" s="9">
        <f>C17*D17</f>
        <v>0</v>
      </c>
      <c r="I17" s="24"/>
      <c r="J17" s="34"/>
      <c r="K17" s="504"/>
      <c r="L17" s="24"/>
    </row>
    <row r="18" spans="1:12" x14ac:dyDescent="0.35">
      <c r="A18" s="9" t="s">
        <v>72</v>
      </c>
      <c r="B18" s="9">
        <v>33</v>
      </c>
      <c r="D18" s="17"/>
      <c r="E18" s="9">
        <f t="shared" si="0"/>
        <v>0</v>
      </c>
      <c r="F18" s="9">
        <f>C18*D18</f>
        <v>0</v>
      </c>
      <c r="I18" s="24"/>
      <c r="J18" s="34"/>
      <c r="K18" s="504"/>
      <c r="L18" s="24"/>
    </row>
    <row r="19" spans="1:12" x14ac:dyDescent="0.35">
      <c r="A19" s="9" t="s">
        <v>73</v>
      </c>
      <c r="B19" s="9">
        <v>135</v>
      </c>
      <c r="D19" s="17"/>
      <c r="E19" s="18">
        <f t="shared" si="0"/>
        <v>0</v>
      </c>
      <c r="F19" s="9">
        <f>C19*D19</f>
        <v>0</v>
      </c>
      <c r="I19" s="24"/>
      <c r="J19" s="24"/>
      <c r="K19" s="504"/>
      <c r="L19" s="24"/>
    </row>
    <row r="20" spans="1:12" x14ac:dyDescent="0.35">
      <c r="A20" s="19" t="s">
        <v>66</v>
      </c>
      <c r="B20" s="20"/>
      <c r="C20" s="20"/>
      <c r="D20" s="20"/>
      <c r="E20" s="19">
        <f>SUM(E16:E19)</f>
        <v>0</v>
      </c>
      <c r="F20" s="19">
        <f>SUM(F16:F19)</f>
        <v>0</v>
      </c>
    </row>
    <row r="21" spans="1:12" s="23" customFormat="1" x14ac:dyDescent="0.35">
      <c r="A21" s="22"/>
      <c r="E21" s="22"/>
      <c r="F21" s="22"/>
      <c r="I21" s="29"/>
      <c r="J21" s="29"/>
    </row>
    <row r="22" spans="1:12" x14ac:dyDescent="0.35">
      <c r="A22" s="15" t="s">
        <v>74</v>
      </c>
      <c r="I22" s="29"/>
      <c r="J22" s="29"/>
    </row>
    <row r="23" spans="1:12" x14ac:dyDescent="0.35">
      <c r="A23" s="9" t="s">
        <v>75</v>
      </c>
      <c r="B23" s="9">
        <v>661</v>
      </c>
      <c r="D23" s="17"/>
      <c r="E23" s="9">
        <f t="shared" si="0"/>
        <v>0</v>
      </c>
      <c r="F23" s="9">
        <f>C23*D23</f>
        <v>0</v>
      </c>
      <c r="I23" s="29"/>
      <c r="J23" s="29"/>
    </row>
    <row r="24" spans="1:12" ht="15" customHeight="1" x14ac:dyDescent="0.35">
      <c r="A24" s="9" t="s">
        <v>76</v>
      </c>
      <c r="B24" s="9">
        <v>317</v>
      </c>
      <c r="D24" s="17"/>
      <c r="E24" s="9">
        <f t="shared" si="0"/>
        <v>0</v>
      </c>
      <c r="F24" s="9">
        <f>C24*D24</f>
        <v>0</v>
      </c>
    </row>
    <row r="25" spans="1:12" x14ac:dyDescent="0.35">
      <c r="A25" s="9" t="s">
        <v>77</v>
      </c>
      <c r="B25" s="9">
        <v>1314</v>
      </c>
      <c r="D25" s="44"/>
      <c r="E25" s="9">
        <f t="shared" si="0"/>
        <v>0</v>
      </c>
      <c r="F25" s="9">
        <f>C25*D25</f>
        <v>0</v>
      </c>
      <c r="H25" s="26"/>
      <c r="I25" s="505"/>
      <c r="J25" s="505"/>
      <c r="K25" s="26"/>
    </row>
    <row r="26" spans="1:12" x14ac:dyDescent="0.35">
      <c r="A26" s="9" t="s">
        <v>78</v>
      </c>
      <c r="B26" s="9">
        <v>139</v>
      </c>
      <c r="D26" s="17"/>
      <c r="E26" s="18">
        <f t="shared" si="0"/>
        <v>0</v>
      </c>
      <c r="F26" s="9">
        <f>C26*D26</f>
        <v>0</v>
      </c>
      <c r="H26" s="30"/>
      <c r="I26" s="30"/>
      <c r="J26" s="30"/>
      <c r="K26" s="30"/>
    </row>
    <row r="27" spans="1:12" x14ac:dyDescent="0.35">
      <c r="A27" s="19" t="s">
        <v>66</v>
      </c>
      <c r="B27" s="20"/>
      <c r="C27" s="20"/>
      <c r="D27" s="20"/>
      <c r="E27" s="19">
        <f>SUM(E23:E26)</f>
        <v>0</v>
      </c>
      <c r="F27" s="19">
        <f>SUM(F23:F26)</f>
        <v>0</v>
      </c>
    </row>
    <row r="28" spans="1:12" s="23" customFormat="1" x14ac:dyDescent="0.35">
      <c r="A28" s="22"/>
      <c r="E28" s="22"/>
      <c r="F28" s="22"/>
    </row>
    <row r="29" spans="1:12" x14ac:dyDescent="0.35">
      <c r="A29" s="15" t="s">
        <v>79</v>
      </c>
    </row>
    <row r="30" spans="1:12" x14ac:dyDescent="0.35">
      <c r="A30" s="9" t="s">
        <v>80</v>
      </c>
      <c r="B30" s="9">
        <v>24</v>
      </c>
      <c r="D30" s="17"/>
      <c r="E30" s="9">
        <f t="shared" si="0"/>
        <v>0</v>
      </c>
      <c r="F30" s="9">
        <f t="shared" ref="F30:F37" si="1">C30*D30</f>
        <v>0</v>
      </c>
    </row>
    <row r="31" spans="1:12" x14ac:dyDescent="0.35">
      <c r="A31" s="9" t="s">
        <v>81</v>
      </c>
      <c r="B31" s="9">
        <v>260</v>
      </c>
      <c r="D31" s="17"/>
      <c r="E31" s="9">
        <f t="shared" si="0"/>
        <v>0</v>
      </c>
      <c r="F31" s="9">
        <f t="shared" si="1"/>
        <v>0</v>
      </c>
    </row>
    <row r="32" spans="1:12" x14ac:dyDescent="0.35">
      <c r="A32" s="9" t="s">
        <v>82</v>
      </c>
      <c r="B32" s="9">
        <v>489</v>
      </c>
      <c r="D32" s="17"/>
      <c r="E32" s="9">
        <f t="shared" si="0"/>
        <v>0</v>
      </c>
      <c r="F32" s="9">
        <f t="shared" si="1"/>
        <v>0</v>
      </c>
    </row>
    <row r="33" spans="1:6" x14ac:dyDescent="0.35">
      <c r="A33" s="9" t="s">
        <v>83</v>
      </c>
      <c r="B33" s="9">
        <v>531</v>
      </c>
      <c r="D33" s="17"/>
      <c r="E33" s="9">
        <f t="shared" si="0"/>
        <v>0</v>
      </c>
      <c r="F33" s="9">
        <f t="shared" si="1"/>
        <v>0</v>
      </c>
    </row>
    <row r="34" spans="1:6" x14ac:dyDescent="0.35">
      <c r="A34" s="9" t="s">
        <v>84</v>
      </c>
      <c r="B34" s="9">
        <v>511</v>
      </c>
      <c r="D34" s="17"/>
      <c r="E34" s="9">
        <f t="shared" si="0"/>
        <v>0</v>
      </c>
      <c r="F34" s="9">
        <f t="shared" si="1"/>
        <v>0</v>
      </c>
    </row>
    <row r="35" spans="1:6" x14ac:dyDescent="0.35">
      <c r="A35" s="9" t="s">
        <v>85</v>
      </c>
      <c r="B35" s="9">
        <v>798</v>
      </c>
      <c r="D35" s="44"/>
      <c r="E35" s="9">
        <f t="shared" si="0"/>
        <v>0</v>
      </c>
      <c r="F35" s="9">
        <f t="shared" si="1"/>
        <v>0</v>
      </c>
    </row>
    <row r="36" spans="1:6" x14ac:dyDescent="0.35">
      <c r="A36" s="9" t="s">
        <v>86</v>
      </c>
      <c r="B36" s="9">
        <v>985</v>
      </c>
      <c r="D36" s="17"/>
      <c r="E36" s="9">
        <f t="shared" si="0"/>
        <v>0</v>
      </c>
      <c r="F36" s="9">
        <f t="shared" si="1"/>
        <v>0</v>
      </c>
    </row>
    <row r="37" spans="1:6" x14ac:dyDescent="0.35">
      <c r="A37" s="9" t="s">
        <v>87</v>
      </c>
      <c r="B37" s="9">
        <v>1243</v>
      </c>
      <c r="D37" s="17"/>
      <c r="E37" s="18">
        <f t="shared" si="0"/>
        <v>0</v>
      </c>
      <c r="F37" s="9">
        <f t="shared" si="1"/>
        <v>0</v>
      </c>
    </row>
    <row r="38" spans="1:6" x14ac:dyDescent="0.35">
      <c r="A38" s="19" t="s">
        <v>66</v>
      </c>
      <c r="B38" s="20"/>
      <c r="C38" s="20"/>
      <c r="D38" s="20"/>
      <c r="E38" s="19">
        <f>SUM(E30:E37)</f>
        <v>0</v>
      </c>
      <c r="F38" s="19">
        <f>SUM(F30:F37)</f>
        <v>0</v>
      </c>
    </row>
    <row r="39" spans="1:6" s="23" customFormat="1" x14ac:dyDescent="0.35">
      <c r="A39" s="22"/>
      <c r="E39" s="22"/>
      <c r="F39" s="22"/>
    </row>
    <row r="40" spans="1:6" x14ac:dyDescent="0.35">
      <c r="A40" s="15" t="s">
        <v>88</v>
      </c>
    </row>
    <row r="41" spans="1:6" x14ac:dyDescent="0.35">
      <c r="A41" s="9" t="s">
        <v>89</v>
      </c>
      <c r="B41" s="9">
        <v>287</v>
      </c>
      <c r="D41" s="17"/>
      <c r="E41" s="9">
        <f t="shared" si="0"/>
        <v>0</v>
      </c>
      <c r="F41" s="9">
        <f t="shared" ref="F41:F51" si="2">C41*D41</f>
        <v>0</v>
      </c>
    </row>
    <row r="42" spans="1:6" x14ac:dyDescent="0.35">
      <c r="A42" s="9" t="s">
        <v>90</v>
      </c>
      <c r="B42" s="9">
        <v>970</v>
      </c>
      <c r="D42" s="17"/>
      <c r="E42" s="9">
        <f t="shared" si="0"/>
        <v>0</v>
      </c>
      <c r="F42" s="9">
        <f t="shared" si="2"/>
        <v>0</v>
      </c>
    </row>
    <row r="43" spans="1:6" x14ac:dyDescent="0.35">
      <c r="A43" s="9" t="s">
        <v>91</v>
      </c>
      <c r="B43" s="9">
        <v>690</v>
      </c>
      <c r="D43" s="17"/>
      <c r="E43" s="9">
        <f t="shared" si="0"/>
        <v>0</v>
      </c>
      <c r="F43" s="9">
        <f t="shared" si="2"/>
        <v>0</v>
      </c>
    </row>
    <row r="44" spans="1:6" x14ac:dyDescent="0.35">
      <c r="A44" s="9" t="s">
        <v>92</v>
      </c>
      <c r="B44" s="9">
        <v>628</v>
      </c>
      <c r="D44" s="17"/>
      <c r="E44" s="9">
        <f t="shared" si="0"/>
        <v>0</v>
      </c>
      <c r="F44" s="9">
        <f t="shared" si="2"/>
        <v>0</v>
      </c>
    </row>
    <row r="45" spans="1:6" x14ac:dyDescent="0.35">
      <c r="A45" s="9" t="s">
        <v>93</v>
      </c>
      <c r="B45" s="9">
        <v>631</v>
      </c>
      <c r="D45" s="17"/>
      <c r="E45" s="9">
        <f t="shared" si="0"/>
        <v>0</v>
      </c>
      <c r="F45" s="9">
        <f t="shared" si="2"/>
        <v>0</v>
      </c>
    </row>
    <row r="46" spans="1:6" x14ac:dyDescent="0.35">
      <c r="A46" s="9" t="s">
        <v>94</v>
      </c>
      <c r="B46" s="9">
        <v>220</v>
      </c>
      <c r="D46" s="17"/>
      <c r="E46" s="9">
        <f t="shared" si="0"/>
        <v>0</v>
      </c>
      <c r="F46" s="9">
        <f t="shared" si="2"/>
        <v>0</v>
      </c>
    </row>
    <row r="47" spans="1:6" x14ac:dyDescent="0.35">
      <c r="A47" s="9" t="s">
        <v>95</v>
      </c>
      <c r="B47" s="9">
        <v>220</v>
      </c>
      <c r="D47" s="17"/>
      <c r="E47" s="9">
        <f t="shared" si="0"/>
        <v>0</v>
      </c>
      <c r="F47" s="9">
        <f t="shared" si="2"/>
        <v>0</v>
      </c>
    </row>
    <row r="48" spans="1:6" x14ac:dyDescent="0.35">
      <c r="A48" s="9" t="s">
        <v>96</v>
      </c>
      <c r="B48" s="9">
        <v>220</v>
      </c>
      <c r="D48" s="17"/>
      <c r="E48" s="9">
        <f t="shared" si="0"/>
        <v>0</v>
      </c>
      <c r="F48" s="9">
        <f t="shared" si="2"/>
        <v>0</v>
      </c>
    </row>
    <row r="49" spans="1:6" x14ac:dyDescent="0.35">
      <c r="A49" s="9" t="s">
        <v>97</v>
      </c>
      <c r="B49" s="9">
        <v>282</v>
      </c>
      <c r="D49" s="17"/>
      <c r="E49" s="9">
        <f t="shared" si="0"/>
        <v>0</v>
      </c>
      <c r="F49" s="9">
        <f t="shared" si="2"/>
        <v>0</v>
      </c>
    </row>
    <row r="50" spans="1:6" x14ac:dyDescent="0.35">
      <c r="A50" s="9" t="s">
        <v>98</v>
      </c>
      <c r="B50" s="9">
        <v>260</v>
      </c>
      <c r="D50" s="17"/>
      <c r="E50" s="9">
        <f t="shared" si="0"/>
        <v>0</v>
      </c>
      <c r="F50" s="9">
        <f t="shared" si="2"/>
        <v>0</v>
      </c>
    </row>
    <row r="51" spans="1:6" x14ac:dyDescent="0.35">
      <c r="A51" s="9" t="s">
        <v>99</v>
      </c>
      <c r="B51" s="9">
        <v>262</v>
      </c>
      <c r="D51" s="17"/>
      <c r="E51" s="18">
        <f t="shared" si="0"/>
        <v>0</v>
      </c>
      <c r="F51" s="9">
        <f t="shared" si="2"/>
        <v>0</v>
      </c>
    </row>
    <row r="52" spans="1:6" x14ac:dyDescent="0.35">
      <c r="A52" s="19" t="s">
        <v>66</v>
      </c>
      <c r="B52" s="20"/>
      <c r="C52" s="20"/>
      <c r="D52" s="20"/>
      <c r="E52" s="19">
        <f>SUM(E41:E51)</f>
        <v>0</v>
      </c>
      <c r="F52" s="19">
        <f>SUM(F41:F51)</f>
        <v>0</v>
      </c>
    </row>
    <row r="53" spans="1:6" s="23" customFormat="1" x14ac:dyDescent="0.35">
      <c r="A53" s="22"/>
      <c r="E53" s="22"/>
      <c r="F53" s="22"/>
    </row>
    <row r="54" spans="1:6" x14ac:dyDescent="0.35">
      <c r="A54" s="28" t="s">
        <v>100</v>
      </c>
    </row>
    <row r="55" spans="1:6" x14ac:dyDescent="0.35">
      <c r="A55" s="9" t="s">
        <v>101</v>
      </c>
      <c r="B55" s="9">
        <v>192</v>
      </c>
      <c r="D55" s="17"/>
      <c r="E55" s="9">
        <f t="shared" si="0"/>
        <v>0</v>
      </c>
      <c r="F55" s="9">
        <f>C55*D55</f>
        <v>0</v>
      </c>
    </row>
    <row r="56" spans="1:6" x14ac:dyDescent="0.35">
      <c r="A56" s="9" t="s">
        <v>102</v>
      </c>
      <c r="B56" s="9">
        <v>203</v>
      </c>
      <c r="D56" s="44"/>
      <c r="E56" s="9">
        <f t="shared" si="0"/>
        <v>0</v>
      </c>
      <c r="F56" s="9">
        <f t="shared" ref="F56:F61" si="3">C56*D56</f>
        <v>0</v>
      </c>
    </row>
    <row r="57" spans="1:6" x14ac:dyDescent="0.35">
      <c r="A57" s="9" t="s">
        <v>103</v>
      </c>
      <c r="B57" s="9">
        <v>485</v>
      </c>
      <c r="D57" s="17"/>
      <c r="E57" s="9">
        <f t="shared" si="0"/>
        <v>0</v>
      </c>
      <c r="F57" s="9">
        <f t="shared" si="3"/>
        <v>0</v>
      </c>
    </row>
    <row r="58" spans="1:6" x14ac:dyDescent="0.35">
      <c r="A58" s="9" t="s">
        <v>104</v>
      </c>
      <c r="B58" s="9">
        <v>465</v>
      </c>
      <c r="D58" s="17"/>
      <c r="E58" s="9">
        <f t="shared" si="0"/>
        <v>0</v>
      </c>
      <c r="F58" s="9">
        <f t="shared" si="3"/>
        <v>0</v>
      </c>
    </row>
    <row r="59" spans="1:6" x14ac:dyDescent="0.35">
      <c r="A59" s="9" t="s">
        <v>105</v>
      </c>
      <c r="B59" s="9">
        <v>645</v>
      </c>
      <c r="D59" s="17"/>
      <c r="E59" s="9">
        <f t="shared" si="0"/>
        <v>0</v>
      </c>
      <c r="F59" s="9">
        <f t="shared" si="3"/>
        <v>0</v>
      </c>
    </row>
    <row r="60" spans="1:6" x14ac:dyDescent="0.35">
      <c r="A60" s="9" t="s">
        <v>106</v>
      </c>
      <c r="B60" s="9">
        <v>675</v>
      </c>
      <c r="D60" s="17"/>
      <c r="E60" s="9">
        <f t="shared" si="0"/>
        <v>0</v>
      </c>
      <c r="F60" s="9">
        <f t="shared" si="3"/>
        <v>0</v>
      </c>
    </row>
    <row r="61" spans="1:6" x14ac:dyDescent="0.35">
      <c r="A61" s="9" t="s">
        <v>107</v>
      </c>
      <c r="B61" s="9">
        <v>675</v>
      </c>
      <c r="D61" s="17"/>
      <c r="E61" s="18">
        <f t="shared" si="0"/>
        <v>0</v>
      </c>
      <c r="F61" s="9">
        <f t="shared" si="3"/>
        <v>0</v>
      </c>
    </row>
    <row r="62" spans="1:6" x14ac:dyDescent="0.35">
      <c r="A62" s="19" t="s">
        <v>66</v>
      </c>
      <c r="B62" s="20"/>
      <c r="C62" s="20"/>
      <c r="D62" s="20"/>
      <c r="E62" s="19">
        <f>SUM(E55:E61)</f>
        <v>0</v>
      </c>
      <c r="F62" s="19">
        <f>SUM(F55:F61)</f>
        <v>0</v>
      </c>
    </row>
    <row r="65" spans="2:7" ht="15" thickBot="1" x14ac:dyDescent="0.4"/>
    <row r="66" spans="2:7" ht="15.75" customHeight="1" x14ac:dyDescent="0.35">
      <c r="B66" s="506" t="s">
        <v>108</v>
      </c>
      <c r="C66" s="507"/>
      <c r="D66" s="507"/>
      <c r="E66" s="508"/>
      <c r="F66" s="29"/>
      <c r="G66" s="29"/>
    </row>
    <row r="67" spans="2:7" ht="15" thickBot="1" x14ac:dyDescent="0.4">
      <c r="B67" s="509"/>
      <c r="C67" s="510"/>
      <c r="D67" s="510"/>
      <c r="E67" s="511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2"/>
  <sheetViews>
    <sheetView zoomScale="90" zoomScaleNormal="90" workbookViewId="0">
      <selection activeCell="K15" sqref="K15"/>
    </sheetView>
  </sheetViews>
  <sheetFormatPr defaultColWidth="9.1796875" defaultRowHeight="14.5" x14ac:dyDescent="0.35"/>
  <cols>
    <col min="1" max="1" width="5.26953125" style="173" customWidth="1"/>
    <col min="2" max="2" width="8.81640625" style="173" customWidth="1"/>
    <col min="3" max="3" width="14" style="173" bestFit="1" customWidth="1"/>
    <col min="4" max="4" width="12" style="173" customWidth="1"/>
    <col min="5" max="5" width="5.26953125" style="173" customWidth="1"/>
    <col min="6" max="6" width="8.81640625" style="173" customWidth="1"/>
    <col min="7" max="7" width="14" style="174" bestFit="1" customWidth="1"/>
    <col min="8" max="8" width="11.81640625" style="173" customWidth="1"/>
    <col min="9" max="9" width="9.1796875" style="171" customWidth="1"/>
    <col min="10" max="16384" width="9.1796875" style="171"/>
  </cols>
  <sheetData>
    <row r="1" spans="1:8" ht="31.5" customHeight="1" x14ac:dyDescent="0.35">
      <c r="A1" s="512" t="s">
        <v>297</v>
      </c>
      <c r="B1" s="512"/>
      <c r="C1" s="512"/>
      <c r="D1" s="512"/>
      <c r="E1" s="512"/>
      <c r="F1" s="512"/>
      <c r="G1" s="512"/>
      <c r="H1" s="512"/>
    </row>
    <row r="2" spans="1:8" s="172" customFormat="1" ht="21" customHeight="1" x14ac:dyDescent="0.35">
      <c r="A2" s="175" t="s">
        <v>243</v>
      </c>
      <c r="B2" s="176" t="s">
        <v>244</v>
      </c>
      <c r="C2" s="176" t="s">
        <v>245</v>
      </c>
      <c r="D2" s="176" t="s">
        <v>246</v>
      </c>
      <c r="E2" s="176" t="s">
        <v>243</v>
      </c>
      <c r="F2" s="176" t="s">
        <v>244</v>
      </c>
      <c r="G2" s="176" t="s">
        <v>245</v>
      </c>
      <c r="H2" s="177" t="s">
        <v>246</v>
      </c>
    </row>
    <row r="3" spans="1:8" s="172" customFormat="1" ht="21" customHeight="1" x14ac:dyDescent="0.35">
      <c r="A3" s="178">
        <v>1</v>
      </c>
      <c r="B3" s="179">
        <v>355</v>
      </c>
      <c r="C3" s="180" t="s">
        <v>314</v>
      </c>
      <c r="D3" s="180" t="s">
        <v>322</v>
      </c>
      <c r="E3" s="181">
        <v>1</v>
      </c>
      <c r="F3" s="179">
        <v>137.94999999999999</v>
      </c>
      <c r="G3" s="180" t="s">
        <v>300</v>
      </c>
      <c r="H3" s="180" t="s">
        <v>323</v>
      </c>
    </row>
    <row r="4" spans="1:8" s="172" customFormat="1" ht="21" customHeight="1" x14ac:dyDescent="0.35">
      <c r="A4" s="178">
        <v>2</v>
      </c>
      <c r="B4" s="182">
        <v>251.5</v>
      </c>
      <c r="C4" s="183" t="s">
        <v>324</v>
      </c>
      <c r="D4" s="183" t="s">
        <v>322</v>
      </c>
      <c r="E4" s="181">
        <v>2</v>
      </c>
      <c r="F4" s="182">
        <v>137.97499999999999</v>
      </c>
      <c r="G4" s="183" t="s">
        <v>300</v>
      </c>
      <c r="H4" s="183" t="s">
        <v>325</v>
      </c>
    </row>
    <row r="5" spans="1:8" s="172" customFormat="1" ht="21" customHeight="1" x14ac:dyDescent="0.35">
      <c r="A5" s="178">
        <v>3</v>
      </c>
      <c r="B5" s="184">
        <v>251</v>
      </c>
      <c r="C5" s="185" t="s">
        <v>326</v>
      </c>
      <c r="D5" s="185" t="s">
        <v>322</v>
      </c>
      <c r="E5" s="181">
        <v>3</v>
      </c>
      <c r="F5" s="184">
        <v>125.45</v>
      </c>
      <c r="G5" s="185" t="s">
        <v>300</v>
      </c>
      <c r="H5" s="185" t="s">
        <v>327</v>
      </c>
    </row>
    <row r="6" spans="1:8" s="172" customFormat="1" ht="21" customHeight="1" x14ac:dyDescent="0.35">
      <c r="A6" s="178">
        <v>4</v>
      </c>
      <c r="B6" s="182">
        <v>319.55</v>
      </c>
      <c r="C6" s="183" t="s">
        <v>328</v>
      </c>
      <c r="D6" s="183" t="s">
        <v>322</v>
      </c>
      <c r="E6" s="181">
        <v>4</v>
      </c>
      <c r="F6" s="182">
        <v>132.30000000000001</v>
      </c>
      <c r="G6" s="183" t="s">
        <v>300</v>
      </c>
      <c r="H6" s="183" t="s">
        <v>329</v>
      </c>
    </row>
    <row r="7" spans="1:8" s="172" customFormat="1" ht="21" customHeight="1" x14ac:dyDescent="0.35">
      <c r="A7" s="178">
        <v>5</v>
      </c>
      <c r="B7" s="184">
        <v>250</v>
      </c>
      <c r="C7" s="185" t="s">
        <v>330</v>
      </c>
      <c r="D7" s="185" t="s">
        <v>322</v>
      </c>
      <c r="E7" s="181">
        <v>5</v>
      </c>
      <c r="F7" s="184">
        <v>127.8</v>
      </c>
      <c r="G7" s="185" t="s">
        <v>300</v>
      </c>
      <c r="H7" s="185" t="s">
        <v>331</v>
      </c>
    </row>
    <row r="8" spans="1:8" s="172" customFormat="1" ht="21" customHeight="1" x14ac:dyDescent="0.35">
      <c r="A8" s="178">
        <v>6</v>
      </c>
      <c r="B8" s="182">
        <v>317.64999999999998</v>
      </c>
      <c r="C8" s="183" t="s">
        <v>332</v>
      </c>
      <c r="D8" s="183" t="s">
        <v>322</v>
      </c>
      <c r="E8" s="181">
        <v>6</v>
      </c>
      <c r="F8" s="182">
        <v>139.1</v>
      </c>
      <c r="G8" s="186" t="s">
        <v>333</v>
      </c>
      <c r="H8" s="183" t="s">
        <v>334</v>
      </c>
    </row>
    <row r="9" spans="1:8" s="172" customFormat="1" ht="21" customHeight="1" x14ac:dyDescent="0.35">
      <c r="A9" s="178">
        <v>7</v>
      </c>
      <c r="B9" s="184">
        <v>317.75</v>
      </c>
      <c r="C9" s="185" t="s">
        <v>335</v>
      </c>
      <c r="D9" s="185" t="s">
        <v>322</v>
      </c>
      <c r="E9" s="181">
        <v>7</v>
      </c>
      <c r="F9" s="184">
        <v>140.15</v>
      </c>
      <c r="G9" s="187" t="s">
        <v>333</v>
      </c>
      <c r="H9" s="185" t="s">
        <v>336</v>
      </c>
    </row>
    <row r="10" spans="1:8" s="172" customFormat="1" ht="21" customHeight="1" x14ac:dyDescent="0.35">
      <c r="A10" s="178">
        <v>8</v>
      </c>
      <c r="B10" s="182">
        <v>282.02499999999998</v>
      </c>
      <c r="C10" s="183" t="s">
        <v>147</v>
      </c>
      <c r="D10" s="183" t="s">
        <v>337</v>
      </c>
      <c r="E10" s="181">
        <v>8</v>
      </c>
      <c r="F10" s="182">
        <v>139.94999999999999</v>
      </c>
      <c r="G10" s="183" t="s">
        <v>338</v>
      </c>
      <c r="H10" s="183" t="s">
        <v>339</v>
      </c>
    </row>
    <row r="11" spans="1:8" s="172" customFormat="1" ht="21" customHeight="1" x14ac:dyDescent="0.35">
      <c r="A11" s="178">
        <v>9</v>
      </c>
      <c r="B11" s="184" t="s">
        <v>312</v>
      </c>
      <c r="C11" s="185" t="s">
        <v>340</v>
      </c>
      <c r="D11" s="185" t="s">
        <v>341</v>
      </c>
      <c r="E11" s="181">
        <v>9</v>
      </c>
      <c r="F11" s="184">
        <v>139.97499999999999</v>
      </c>
      <c r="G11" s="188" t="s">
        <v>338</v>
      </c>
      <c r="H11" s="185" t="s">
        <v>342</v>
      </c>
    </row>
    <row r="12" spans="1:8" s="172" customFormat="1" ht="21" customHeight="1" x14ac:dyDescent="0.35">
      <c r="A12" s="178">
        <v>10</v>
      </c>
      <c r="B12" s="182" t="s">
        <v>318</v>
      </c>
      <c r="C12" s="189" t="s">
        <v>343</v>
      </c>
      <c r="D12" s="189" t="s">
        <v>344</v>
      </c>
      <c r="E12" s="181">
        <v>10</v>
      </c>
      <c r="F12" s="182">
        <v>143.1</v>
      </c>
      <c r="G12" s="186" t="s">
        <v>345</v>
      </c>
      <c r="H12" s="189" t="s">
        <v>346</v>
      </c>
    </row>
    <row r="13" spans="1:8" s="172" customFormat="1" ht="21" customHeight="1" x14ac:dyDescent="0.35">
      <c r="A13" s="178">
        <v>11</v>
      </c>
      <c r="B13" s="184">
        <v>357.77499999999998</v>
      </c>
      <c r="C13" s="188" t="s">
        <v>313</v>
      </c>
      <c r="D13" s="188" t="s">
        <v>347</v>
      </c>
      <c r="E13" s="181">
        <v>11</v>
      </c>
      <c r="F13" s="184">
        <v>143.25</v>
      </c>
      <c r="G13" s="187" t="s">
        <v>345</v>
      </c>
      <c r="H13" s="188" t="s">
        <v>348</v>
      </c>
    </row>
    <row r="14" spans="1:8" s="172" customFormat="1" ht="21" customHeight="1" x14ac:dyDescent="0.35">
      <c r="A14" s="178">
        <v>12</v>
      </c>
      <c r="B14" s="190">
        <v>280.125</v>
      </c>
      <c r="C14" s="189" t="s">
        <v>349</v>
      </c>
      <c r="D14" s="189" t="s">
        <v>350</v>
      </c>
      <c r="E14" s="181">
        <v>12</v>
      </c>
      <c r="F14" s="190">
        <v>138.94999999999999</v>
      </c>
      <c r="G14" s="191" t="s">
        <v>195</v>
      </c>
      <c r="H14" s="189" t="s">
        <v>351</v>
      </c>
    </row>
    <row r="15" spans="1:8" s="172" customFormat="1" ht="21" customHeight="1" x14ac:dyDescent="0.35">
      <c r="A15" s="178">
        <v>13</v>
      </c>
      <c r="B15" s="184">
        <v>302.32499999999999</v>
      </c>
      <c r="C15" s="185" t="s">
        <v>352</v>
      </c>
      <c r="D15" s="185" t="s">
        <v>353</v>
      </c>
      <c r="E15" s="181">
        <v>13</v>
      </c>
      <c r="F15" s="184">
        <v>138.55000000000001</v>
      </c>
      <c r="G15" s="187" t="s">
        <v>195</v>
      </c>
      <c r="H15" s="185" t="s">
        <v>354</v>
      </c>
    </row>
    <row r="16" spans="1:8" s="172" customFormat="1" ht="21" customHeight="1" x14ac:dyDescent="0.35">
      <c r="A16" s="178">
        <v>14</v>
      </c>
      <c r="B16" s="182">
        <v>341.85</v>
      </c>
      <c r="C16" s="183" t="s">
        <v>355</v>
      </c>
      <c r="D16" s="183" t="s">
        <v>356</v>
      </c>
      <c r="E16" s="181">
        <v>14</v>
      </c>
      <c r="F16" s="182">
        <v>145.1</v>
      </c>
      <c r="G16" s="191" t="s">
        <v>357</v>
      </c>
      <c r="H16" s="183" t="s">
        <v>358</v>
      </c>
    </row>
    <row r="17" spans="1:8" s="172" customFormat="1" ht="21" customHeight="1" x14ac:dyDescent="0.35">
      <c r="A17" s="178">
        <v>15</v>
      </c>
      <c r="B17" s="184">
        <v>238.17500000000001</v>
      </c>
      <c r="C17" s="185" t="s">
        <v>359</v>
      </c>
      <c r="D17" s="185" t="s">
        <v>360</v>
      </c>
      <c r="E17" s="181">
        <v>15</v>
      </c>
      <c r="F17" s="184">
        <v>145.25</v>
      </c>
      <c r="G17" s="187" t="s">
        <v>357</v>
      </c>
      <c r="H17" s="185" t="s">
        <v>361</v>
      </c>
    </row>
    <row r="18" spans="1:8" s="172" customFormat="1" ht="21" customHeight="1" x14ac:dyDescent="0.35">
      <c r="A18" s="178">
        <v>16</v>
      </c>
      <c r="B18" s="182" t="s">
        <v>362</v>
      </c>
      <c r="C18" s="183" t="s">
        <v>363</v>
      </c>
      <c r="D18" s="183" t="s">
        <v>364</v>
      </c>
      <c r="E18" s="181">
        <v>16</v>
      </c>
      <c r="F18" s="182">
        <v>147.44999999999999</v>
      </c>
      <c r="G18" s="186" t="s">
        <v>365</v>
      </c>
      <c r="H18" s="183" t="s">
        <v>366</v>
      </c>
    </row>
    <row r="19" spans="1:8" s="172" customFormat="1" ht="21" customHeight="1" x14ac:dyDescent="0.35">
      <c r="A19" s="178">
        <v>17</v>
      </c>
      <c r="B19" s="184">
        <v>261.875</v>
      </c>
      <c r="C19" s="185" t="s">
        <v>145</v>
      </c>
      <c r="D19" s="185" t="s">
        <v>367</v>
      </c>
      <c r="E19" s="181">
        <v>17</v>
      </c>
      <c r="F19" s="184">
        <v>148.15</v>
      </c>
      <c r="G19" s="192" t="s">
        <v>365</v>
      </c>
      <c r="H19" s="185" t="s">
        <v>368</v>
      </c>
    </row>
    <row r="20" spans="1:8" s="172" customFormat="1" ht="21" customHeight="1" x14ac:dyDescent="0.35">
      <c r="A20" s="178">
        <v>18</v>
      </c>
      <c r="B20" s="182">
        <v>251</v>
      </c>
      <c r="C20" s="183" t="s">
        <v>369</v>
      </c>
      <c r="D20" s="183" t="s">
        <v>322</v>
      </c>
      <c r="E20" s="181">
        <v>18</v>
      </c>
      <c r="F20" s="182">
        <v>137.94999999999999</v>
      </c>
      <c r="G20" s="183" t="s">
        <v>300</v>
      </c>
      <c r="H20" s="183" t="s">
        <v>323</v>
      </c>
    </row>
    <row r="21" spans="1:8" s="172" customFormat="1" ht="21" customHeight="1" x14ac:dyDescent="0.35">
      <c r="A21" s="178">
        <v>19</v>
      </c>
      <c r="B21" s="184">
        <v>251</v>
      </c>
      <c r="C21" s="185" t="s">
        <v>369</v>
      </c>
      <c r="D21" s="185" t="s">
        <v>322</v>
      </c>
      <c r="E21" s="181">
        <v>19</v>
      </c>
      <c r="F21" s="184">
        <v>137.97499999999999</v>
      </c>
      <c r="G21" s="185" t="s">
        <v>300</v>
      </c>
      <c r="H21" s="185" t="s">
        <v>325</v>
      </c>
    </row>
    <row r="22" spans="1:8" s="172" customFormat="1" ht="21" customHeight="1" x14ac:dyDescent="0.35">
      <c r="A22" s="193">
        <v>20</v>
      </c>
      <c r="B22" s="194">
        <v>285.67500000000001</v>
      </c>
      <c r="C22" s="195" t="s">
        <v>370</v>
      </c>
      <c r="D22" s="195" t="s">
        <v>322</v>
      </c>
      <c r="E22" s="196">
        <v>20</v>
      </c>
      <c r="F22" s="194">
        <v>135.94999999999999</v>
      </c>
      <c r="G22" s="195" t="s">
        <v>371</v>
      </c>
      <c r="H22" s="195" t="s">
        <v>372</v>
      </c>
    </row>
  </sheetData>
  <mergeCells count="1">
    <mergeCell ref="A1:H1"/>
  </mergeCells>
  <printOptions horizontalCentered="1"/>
  <pageMargins left="0.23622047244094491" right="0.23622047244094491" top="0.74803149606299213" bottom="0.74803149606299213" header="0.31496062992125984" footer="0.31496062992125984"/>
  <pageSetup paperSize="9" scale="120" orientation="portrait" horizontalDpi="40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62"/>
  <sheetViews>
    <sheetView topLeftCell="A10" workbookViewId="0">
      <selection activeCell="B20" sqref="B20"/>
    </sheetView>
  </sheetViews>
  <sheetFormatPr defaultRowHeight="14.5" x14ac:dyDescent="0.35"/>
  <cols>
    <col min="1" max="1" width="6.81640625" style="259" customWidth="1"/>
    <col min="2" max="2" width="25.6328125" style="251" customWidth="1"/>
    <col min="3" max="3" width="56.81640625" style="251" customWidth="1"/>
    <col min="4" max="4" width="31.81640625" style="251" customWidth="1"/>
    <col min="5" max="16384" width="8.7265625" style="251"/>
  </cols>
  <sheetData>
    <row r="1" spans="1:4" ht="18.5" thickBot="1" x14ac:dyDescent="0.4">
      <c r="A1" s="250" t="s">
        <v>439</v>
      </c>
    </row>
    <row r="2" spans="1:4" ht="15.5" thickBot="1" x14ac:dyDescent="0.4">
      <c r="A2" s="252" t="s">
        <v>440</v>
      </c>
      <c r="B2" s="253" t="s">
        <v>441</v>
      </c>
      <c r="C2" s="253" t="s">
        <v>442</v>
      </c>
      <c r="D2" s="253" t="s">
        <v>443</v>
      </c>
    </row>
    <row r="3" spans="1:4" ht="16" thickBot="1" x14ac:dyDescent="0.4">
      <c r="A3" s="254">
        <v>501</v>
      </c>
      <c r="B3" s="255" t="s">
        <v>444</v>
      </c>
      <c r="C3" s="255" t="s">
        <v>445</v>
      </c>
      <c r="D3" s="255"/>
    </row>
    <row r="4" spans="1:4" ht="16" thickBot="1" x14ac:dyDescent="0.4">
      <c r="A4" s="254">
        <v>502</v>
      </c>
      <c r="B4" s="255" t="s">
        <v>446</v>
      </c>
      <c r="C4" s="255" t="s">
        <v>447</v>
      </c>
      <c r="D4" s="255"/>
    </row>
    <row r="5" spans="1:4" ht="16" thickBot="1" x14ac:dyDescent="0.4">
      <c r="A5" s="254">
        <v>503</v>
      </c>
      <c r="B5" s="255" t="s">
        <v>448</v>
      </c>
      <c r="C5" s="255" t="s">
        <v>449</v>
      </c>
      <c r="D5" s="255"/>
    </row>
    <row r="6" spans="1:4" ht="16" thickBot="1" x14ac:dyDescent="0.4">
      <c r="A6" s="254">
        <v>504</v>
      </c>
      <c r="B6" s="255" t="s">
        <v>450</v>
      </c>
      <c r="C6" s="255" t="s">
        <v>451</v>
      </c>
      <c r="D6" s="255"/>
    </row>
    <row r="7" spans="1:4" ht="16" thickBot="1" x14ac:dyDescent="0.4">
      <c r="A7" s="254">
        <v>549</v>
      </c>
      <c r="B7" s="255" t="s">
        <v>450</v>
      </c>
      <c r="C7" s="255" t="s">
        <v>452</v>
      </c>
      <c r="D7" s="255"/>
    </row>
    <row r="8" spans="1:4" ht="16" thickBot="1" x14ac:dyDescent="0.4">
      <c r="A8" s="254">
        <v>505</v>
      </c>
      <c r="B8" s="255" t="s">
        <v>453</v>
      </c>
      <c r="C8" s="255" t="s">
        <v>454</v>
      </c>
      <c r="D8" s="255"/>
    </row>
    <row r="9" spans="1:4" ht="16" thickBot="1" x14ac:dyDescent="0.4">
      <c r="A9" s="254">
        <v>506</v>
      </c>
      <c r="B9" s="255" t="s">
        <v>455</v>
      </c>
      <c r="C9" s="255" t="s">
        <v>456</v>
      </c>
      <c r="D9" s="255"/>
    </row>
    <row r="10" spans="1:4" ht="16" thickBot="1" x14ac:dyDescent="0.4">
      <c r="A10" s="254">
        <v>507</v>
      </c>
      <c r="B10" s="255" t="s">
        <v>457</v>
      </c>
      <c r="C10" s="255" t="s">
        <v>458</v>
      </c>
      <c r="D10" s="255"/>
    </row>
    <row r="11" spans="1:4" ht="16" thickBot="1" x14ac:dyDescent="0.4">
      <c r="A11" s="254">
        <v>508</v>
      </c>
      <c r="B11" s="255" t="s">
        <v>459</v>
      </c>
      <c r="C11" s="255" t="s">
        <v>460</v>
      </c>
      <c r="D11" s="255"/>
    </row>
    <row r="12" spans="1:4" ht="16" thickBot="1" x14ac:dyDescent="0.4">
      <c r="A12" s="254">
        <v>509</v>
      </c>
      <c r="B12" s="255" t="s">
        <v>461</v>
      </c>
      <c r="C12" s="255" t="s">
        <v>462</v>
      </c>
      <c r="D12" s="255"/>
    </row>
    <row r="13" spans="1:4" ht="16" thickBot="1" x14ac:dyDescent="0.4">
      <c r="A13" s="254">
        <v>510</v>
      </c>
      <c r="B13" s="255" t="s">
        <v>463</v>
      </c>
      <c r="C13" s="255" t="s">
        <v>464</v>
      </c>
      <c r="D13" s="255"/>
    </row>
    <row r="14" spans="1:4" ht="16" thickBot="1" x14ac:dyDescent="0.4">
      <c r="A14" s="254">
        <v>511</v>
      </c>
      <c r="B14" s="255" t="s">
        <v>465</v>
      </c>
      <c r="C14" s="255" t="s">
        <v>466</v>
      </c>
      <c r="D14" s="255"/>
    </row>
    <row r="15" spans="1:4" ht="16" thickBot="1" x14ac:dyDescent="0.4">
      <c r="A15" s="254">
        <v>512</v>
      </c>
      <c r="B15" s="255" t="s">
        <v>467</v>
      </c>
      <c r="C15" s="255" t="s">
        <v>468</v>
      </c>
      <c r="D15" s="255"/>
    </row>
    <row r="16" spans="1:4" ht="16" thickBot="1" x14ac:dyDescent="0.4">
      <c r="A16" s="254">
        <v>513</v>
      </c>
      <c r="B16" s="255" t="s">
        <v>469</v>
      </c>
      <c r="C16" s="255" t="s">
        <v>470</v>
      </c>
      <c r="D16" s="255"/>
    </row>
    <row r="17" spans="1:4" ht="16" thickBot="1" x14ac:dyDescent="0.4">
      <c r="A17" s="254">
        <v>514</v>
      </c>
      <c r="B17" s="255" t="s">
        <v>471</v>
      </c>
      <c r="C17" s="255" t="s">
        <v>472</v>
      </c>
      <c r="D17" s="255"/>
    </row>
    <row r="18" spans="1:4" ht="16" thickBot="1" x14ac:dyDescent="0.4">
      <c r="A18" s="254">
        <v>515</v>
      </c>
      <c r="B18" s="255" t="s">
        <v>473</v>
      </c>
      <c r="C18" s="255" t="s">
        <v>474</v>
      </c>
      <c r="D18" s="255"/>
    </row>
    <row r="19" spans="1:4" ht="16" thickBot="1" x14ac:dyDescent="0.4">
      <c r="A19" s="254">
        <v>516</v>
      </c>
      <c r="B19" s="255" t="s">
        <v>475</v>
      </c>
      <c r="C19" s="255" t="s">
        <v>476</v>
      </c>
      <c r="D19" s="255"/>
    </row>
    <row r="20" spans="1:4" ht="16" thickBot="1" x14ac:dyDescent="0.4">
      <c r="A20" s="254">
        <v>517</v>
      </c>
      <c r="B20" s="255" t="s">
        <v>477</v>
      </c>
      <c r="C20" s="255" t="s">
        <v>478</v>
      </c>
      <c r="D20" s="255"/>
    </row>
    <row r="21" spans="1:4" ht="16" thickBot="1" x14ac:dyDescent="0.4">
      <c r="A21" s="254">
        <v>518</v>
      </c>
      <c r="B21" s="255" t="s">
        <v>479</v>
      </c>
      <c r="C21" s="255" t="s">
        <v>480</v>
      </c>
      <c r="D21" s="255"/>
    </row>
    <row r="22" spans="1:4" ht="16" thickBot="1" x14ac:dyDescent="0.4">
      <c r="A22" s="254">
        <v>519</v>
      </c>
      <c r="B22" s="255" t="s">
        <v>481</v>
      </c>
      <c r="C22" s="255" t="s">
        <v>482</v>
      </c>
      <c r="D22" s="255"/>
    </row>
    <row r="23" spans="1:4" ht="16" thickBot="1" x14ac:dyDescent="0.4">
      <c r="A23" s="254">
        <v>520</v>
      </c>
      <c r="B23" s="255" t="s">
        <v>483</v>
      </c>
      <c r="C23" s="255" t="s">
        <v>484</v>
      </c>
      <c r="D23" s="255"/>
    </row>
    <row r="24" spans="1:4" ht="16" thickBot="1" x14ac:dyDescent="0.4">
      <c r="A24" s="254">
        <v>521</v>
      </c>
      <c r="B24" s="255" t="s">
        <v>485</v>
      </c>
      <c r="C24" s="255" t="s">
        <v>486</v>
      </c>
      <c r="D24" s="255"/>
    </row>
    <row r="25" spans="1:4" ht="16" thickBot="1" x14ac:dyDescent="0.4">
      <c r="A25" s="254">
        <v>522</v>
      </c>
      <c r="B25" s="255" t="s">
        <v>487</v>
      </c>
      <c r="C25" s="255" t="s">
        <v>488</v>
      </c>
      <c r="D25" s="255"/>
    </row>
    <row r="26" spans="1:4" ht="16" thickBot="1" x14ac:dyDescent="0.4">
      <c r="A26" s="254">
        <v>523</v>
      </c>
      <c r="B26" s="255" t="s">
        <v>489</v>
      </c>
      <c r="C26" s="255" t="s">
        <v>490</v>
      </c>
      <c r="D26" s="255"/>
    </row>
    <row r="27" spans="1:4" ht="16" thickBot="1" x14ac:dyDescent="0.4">
      <c r="A27" s="254">
        <v>524</v>
      </c>
      <c r="B27" s="255" t="s">
        <v>491</v>
      </c>
      <c r="C27" s="255" t="s">
        <v>492</v>
      </c>
      <c r="D27" s="255"/>
    </row>
    <row r="28" spans="1:4" ht="16" thickBot="1" x14ac:dyDescent="0.4">
      <c r="A28" s="254">
        <v>529</v>
      </c>
      <c r="B28" s="255" t="s">
        <v>493</v>
      </c>
      <c r="C28" s="255" t="s">
        <v>494</v>
      </c>
      <c r="D28" s="255"/>
    </row>
    <row r="29" spans="1:4" ht="16" thickBot="1" x14ac:dyDescent="0.4">
      <c r="A29" s="254">
        <v>530</v>
      </c>
      <c r="B29" s="255" t="s">
        <v>495</v>
      </c>
      <c r="C29" s="255" t="s">
        <v>496</v>
      </c>
      <c r="D29" s="255"/>
    </row>
    <row r="30" spans="1:4" ht="16" thickBot="1" x14ac:dyDescent="0.4">
      <c r="A30" s="254">
        <v>531</v>
      </c>
      <c r="B30" s="255" t="s">
        <v>497</v>
      </c>
      <c r="C30" s="255" t="s">
        <v>498</v>
      </c>
      <c r="D30" s="255"/>
    </row>
    <row r="31" spans="1:4" ht="16" thickBot="1" x14ac:dyDescent="0.4">
      <c r="A31" s="254">
        <v>532</v>
      </c>
      <c r="B31" s="255" t="s">
        <v>499</v>
      </c>
      <c r="C31" s="255" t="s">
        <v>500</v>
      </c>
      <c r="D31" s="255"/>
    </row>
    <row r="32" spans="1:4" ht="16" thickBot="1" x14ac:dyDescent="0.4">
      <c r="A32" s="254">
        <v>533</v>
      </c>
      <c r="B32" s="255" t="s">
        <v>501</v>
      </c>
      <c r="C32" s="255" t="s">
        <v>502</v>
      </c>
      <c r="D32" s="255"/>
    </row>
    <row r="33" spans="1:4" ht="16" thickBot="1" x14ac:dyDescent="0.4">
      <c r="A33" s="254">
        <v>534</v>
      </c>
      <c r="B33" s="255" t="s">
        <v>503</v>
      </c>
      <c r="C33" s="255" t="s">
        <v>504</v>
      </c>
      <c r="D33" s="255"/>
    </row>
    <row r="34" spans="1:4" ht="16" thickBot="1" x14ac:dyDescent="0.4">
      <c r="A34" s="254">
        <v>535</v>
      </c>
      <c r="B34" s="255" t="s">
        <v>505</v>
      </c>
      <c r="C34" s="255" t="s">
        <v>506</v>
      </c>
      <c r="D34" s="255"/>
    </row>
    <row r="35" spans="1:4" ht="16" thickBot="1" x14ac:dyDescent="0.4">
      <c r="A35" s="254">
        <v>536</v>
      </c>
      <c r="B35" s="255" t="s">
        <v>507</v>
      </c>
      <c r="C35" s="255" t="s">
        <v>508</v>
      </c>
      <c r="D35" s="255"/>
    </row>
    <row r="36" spans="1:4" ht="16" thickBot="1" x14ac:dyDescent="0.4">
      <c r="A36" s="254">
        <v>537</v>
      </c>
      <c r="B36" s="255" t="s">
        <v>509</v>
      </c>
      <c r="C36" s="255" t="s">
        <v>510</v>
      </c>
      <c r="D36" s="255"/>
    </row>
    <row r="37" spans="1:4" ht="16" thickBot="1" x14ac:dyDescent="0.4">
      <c r="A37" s="254">
        <v>538</v>
      </c>
      <c r="B37" s="255" t="s">
        <v>511</v>
      </c>
      <c r="C37" s="255" t="s">
        <v>512</v>
      </c>
      <c r="D37" s="255"/>
    </row>
    <row r="38" spans="1:4" ht="16" thickBot="1" x14ac:dyDescent="0.4">
      <c r="A38" s="254">
        <v>539</v>
      </c>
      <c r="B38" s="255" t="s">
        <v>513</v>
      </c>
      <c r="C38" s="255" t="s">
        <v>514</v>
      </c>
      <c r="D38" s="255"/>
    </row>
    <row r="39" spans="1:4" ht="16" thickBot="1" x14ac:dyDescent="0.4">
      <c r="A39" s="254">
        <v>540</v>
      </c>
      <c r="B39" s="255" t="s">
        <v>515</v>
      </c>
      <c r="C39" s="255" t="s">
        <v>516</v>
      </c>
      <c r="D39" s="255"/>
    </row>
    <row r="40" spans="1:4" ht="16" thickBot="1" x14ac:dyDescent="0.4">
      <c r="A40" s="254">
        <v>541</v>
      </c>
      <c r="B40" s="255" t="s">
        <v>517</v>
      </c>
      <c r="C40" s="255" t="s">
        <v>518</v>
      </c>
      <c r="D40" s="255"/>
    </row>
    <row r="41" spans="1:4" ht="16" thickBot="1" x14ac:dyDescent="0.4">
      <c r="A41" s="254">
        <v>542</v>
      </c>
      <c r="B41" s="255" t="s">
        <v>519</v>
      </c>
      <c r="C41" s="255" t="s">
        <v>520</v>
      </c>
      <c r="D41" s="255"/>
    </row>
    <row r="42" spans="1:4" ht="16" thickBot="1" x14ac:dyDescent="0.4">
      <c r="A42" s="254">
        <v>543</v>
      </c>
      <c r="B42" s="255" t="s">
        <v>521</v>
      </c>
      <c r="C42" s="255" t="s">
        <v>522</v>
      </c>
      <c r="D42" s="255"/>
    </row>
    <row r="43" spans="1:4" ht="16" thickBot="1" x14ac:dyDescent="0.4">
      <c r="A43" s="254">
        <v>544</v>
      </c>
      <c r="B43" s="255" t="s">
        <v>523</v>
      </c>
      <c r="C43" s="255" t="s">
        <v>524</v>
      </c>
      <c r="D43" s="255"/>
    </row>
    <row r="44" spans="1:4" ht="16" thickBot="1" x14ac:dyDescent="0.4">
      <c r="A44" s="254">
        <v>545</v>
      </c>
      <c r="B44" s="255" t="s">
        <v>525</v>
      </c>
      <c r="C44" s="255" t="s">
        <v>526</v>
      </c>
      <c r="D44" s="255"/>
    </row>
    <row r="45" spans="1:4" ht="16" thickBot="1" x14ac:dyDescent="0.4">
      <c r="A45" s="254">
        <v>546</v>
      </c>
      <c r="B45" s="255" t="s">
        <v>527</v>
      </c>
      <c r="C45" s="255" t="s">
        <v>528</v>
      </c>
      <c r="D45" s="255"/>
    </row>
    <row r="46" spans="1:4" ht="16" thickBot="1" x14ac:dyDescent="0.4">
      <c r="A46" s="254">
        <v>547</v>
      </c>
      <c r="B46" s="255" t="s">
        <v>529</v>
      </c>
      <c r="C46" s="255" t="s">
        <v>530</v>
      </c>
      <c r="D46" s="255"/>
    </row>
    <row r="47" spans="1:4" ht="16" thickBot="1" x14ac:dyDescent="0.4">
      <c r="A47" s="254">
        <v>548</v>
      </c>
      <c r="B47" s="255" t="s">
        <v>531</v>
      </c>
      <c r="C47" s="255" t="s">
        <v>532</v>
      </c>
      <c r="D47" s="255"/>
    </row>
    <row r="48" spans="1:4" ht="16" thickBot="1" x14ac:dyDescent="0.4">
      <c r="A48" s="254">
        <v>550</v>
      </c>
      <c r="B48" s="255" t="s">
        <v>533</v>
      </c>
      <c r="C48" s="255" t="s">
        <v>534</v>
      </c>
      <c r="D48" s="255"/>
    </row>
    <row r="49" spans="1:4" ht="16" thickBot="1" x14ac:dyDescent="0.4">
      <c r="A49" s="254">
        <v>560</v>
      </c>
      <c r="B49" s="255" t="s">
        <v>535</v>
      </c>
      <c r="C49" s="255" t="s">
        <v>536</v>
      </c>
      <c r="D49" s="255"/>
    </row>
    <row r="50" spans="1:4" ht="16" thickBot="1" x14ac:dyDescent="0.4">
      <c r="A50" s="254">
        <v>561</v>
      </c>
      <c r="B50" s="255" t="s">
        <v>537</v>
      </c>
      <c r="C50" s="255" t="s">
        <v>538</v>
      </c>
      <c r="D50" s="255"/>
    </row>
    <row r="51" spans="1:4" ht="16" thickBot="1" x14ac:dyDescent="0.4">
      <c r="A51" s="254">
        <v>562</v>
      </c>
      <c r="B51" s="255" t="s">
        <v>539</v>
      </c>
      <c r="C51" s="255" t="s">
        <v>540</v>
      </c>
      <c r="D51" s="255"/>
    </row>
    <row r="52" spans="1:4" ht="16" thickBot="1" x14ac:dyDescent="0.4">
      <c r="A52" s="254">
        <v>563</v>
      </c>
      <c r="B52" s="255" t="s">
        <v>541</v>
      </c>
      <c r="C52" s="255" t="s">
        <v>542</v>
      </c>
      <c r="D52" s="255"/>
    </row>
    <row r="53" spans="1:4" ht="16" thickBot="1" x14ac:dyDescent="0.4">
      <c r="A53" s="254">
        <v>564</v>
      </c>
      <c r="B53" s="255" t="s">
        <v>543</v>
      </c>
      <c r="C53" s="255" t="s">
        <v>544</v>
      </c>
      <c r="D53" s="255"/>
    </row>
    <row r="54" spans="1:4" ht="16" thickBot="1" x14ac:dyDescent="0.4">
      <c r="A54" s="254">
        <v>565</v>
      </c>
      <c r="B54" s="255" t="s">
        <v>545</v>
      </c>
      <c r="C54" s="255" t="s">
        <v>546</v>
      </c>
      <c r="D54" s="255"/>
    </row>
    <row r="55" spans="1:4" ht="16" thickBot="1" x14ac:dyDescent="0.4">
      <c r="A55" s="254">
        <v>900</v>
      </c>
      <c r="B55" s="255" t="s">
        <v>547</v>
      </c>
      <c r="C55" s="255" t="s">
        <v>548</v>
      </c>
      <c r="D55" s="255" t="s">
        <v>549</v>
      </c>
    </row>
    <row r="56" spans="1:4" ht="16" thickBot="1" x14ac:dyDescent="0.4">
      <c r="A56" s="254">
        <v>901</v>
      </c>
      <c r="B56" s="255" t="s">
        <v>550</v>
      </c>
      <c r="C56" s="255" t="s">
        <v>551</v>
      </c>
      <c r="D56" s="255" t="s">
        <v>552</v>
      </c>
    </row>
    <row r="57" spans="1:4" ht="16" thickBot="1" x14ac:dyDescent="0.4">
      <c r="A57" s="254">
        <v>902</v>
      </c>
      <c r="B57" s="255" t="s">
        <v>553</v>
      </c>
      <c r="C57" s="255" t="s">
        <v>554</v>
      </c>
      <c r="D57" s="255" t="s">
        <v>555</v>
      </c>
    </row>
    <row r="58" spans="1:4" ht="16" thickBot="1" x14ac:dyDescent="0.4">
      <c r="A58" s="254">
        <v>903</v>
      </c>
      <c r="B58" s="255" t="s">
        <v>457</v>
      </c>
      <c r="C58" s="255" t="s">
        <v>556</v>
      </c>
      <c r="D58" s="255" t="s">
        <v>557</v>
      </c>
    </row>
    <row r="59" spans="1:4" ht="16" thickBot="1" x14ac:dyDescent="0.4">
      <c r="A59" s="254">
        <v>904</v>
      </c>
      <c r="B59" s="255" t="s">
        <v>558</v>
      </c>
      <c r="C59" s="255" t="s">
        <v>559</v>
      </c>
      <c r="D59" s="255" t="s">
        <v>560</v>
      </c>
    </row>
    <row r="60" spans="1:4" ht="15.5" x14ac:dyDescent="0.35">
      <c r="A60" s="256"/>
    </row>
    <row r="61" spans="1:4" ht="15.5" x14ac:dyDescent="0.35">
      <c r="A61" s="257" t="s">
        <v>561</v>
      </c>
    </row>
    <row r="62" spans="1:4" ht="15.5" x14ac:dyDescent="0.35">
      <c r="A62" s="258" t="s">
        <v>562</v>
      </c>
    </row>
  </sheetData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V37"/>
  <sheetViews>
    <sheetView zoomScale="90" zoomScaleNormal="90" workbookViewId="0">
      <selection activeCell="AB38" sqref="AB38"/>
    </sheetView>
  </sheetViews>
  <sheetFormatPr defaultRowHeight="14.5" x14ac:dyDescent="0.35"/>
  <cols>
    <col min="14" max="22" width="5.453125" customWidth="1"/>
  </cols>
  <sheetData>
    <row r="3" spans="2:22" x14ac:dyDescent="0.35">
      <c r="B3" s="525" t="s">
        <v>11</v>
      </c>
      <c r="C3" s="523"/>
      <c r="D3" s="524"/>
      <c r="E3" s="1"/>
      <c r="F3" s="522" t="s">
        <v>13</v>
      </c>
      <c r="G3" s="523"/>
      <c r="H3" s="524"/>
      <c r="I3" s="1"/>
      <c r="J3" s="522" t="s">
        <v>16</v>
      </c>
      <c r="K3" s="523"/>
      <c r="L3" s="524"/>
      <c r="N3" s="513" t="s">
        <v>14</v>
      </c>
      <c r="O3" s="514"/>
      <c r="P3" s="514"/>
      <c r="Q3" s="514"/>
      <c r="R3" s="514"/>
      <c r="S3" s="514"/>
      <c r="T3" s="514"/>
      <c r="U3" s="514"/>
      <c r="V3" s="515"/>
    </row>
    <row r="4" spans="2:22" x14ac:dyDescent="0.35">
      <c r="B4" s="516"/>
      <c r="C4" s="517"/>
      <c r="D4" s="518"/>
      <c r="E4" s="1"/>
      <c r="F4" s="516"/>
      <c r="G4" s="517"/>
      <c r="H4" s="518"/>
      <c r="I4" s="1"/>
      <c r="J4" s="516"/>
      <c r="K4" s="517"/>
      <c r="L4" s="518"/>
      <c r="N4" s="217"/>
      <c r="O4" s="212"/>
      <c r="P4" s="212"/>
      <c r="Q4" s="212"/>
      <c r="R4" s="212"/>
      <c r="S4" s="212"/>
      <c r="T4" s="212"/>
      <c r="U4" s="212"/>
      <c r="V4" s="213"/>
    </row>
    <row r="5" spans="2:22" x14ac:dyDescent="0.35">
      <c r="B5" s="516"/>
      <c r="C5" s="517"/>
      <c r="D5" s="518"/>
      <c r="E5" s="1"/>
      <c r="F5" s="516"/>
      <c r="G5" s="517"/>
      <c r="H5" s="518"/>
      <c r="I5" s="1"/>
      <c r="J5" s="516"/>
      <c r="K5" s="517"/>
      <c r="L5" s="518"/>
      <c r="N5" s="218"/>
      <c r="O5" s="211"/>
      <c r="P5" s="211"/>
      <c r="Q5" s="211"/>
      <c r="R5" s="211"/>
      <c r="S5" s="211"/>
      <c r="T5" s="211"/>
      <c r="U5" s="211"/>
      <c r="V5" s="214"/>
    </row>
    <row r="6" spans="2:22" x14ac:dyDescent="0.35">
      <c r="B6" s="516"/>
      <c r="C6" s="517"/>
      <c r="D6" s="518"/>
      <c r="E6" s="1"/>
      <c r="F6" s="516"/>
      <c r="G6" s="517"/>
      <c r="H6" s="518"/>
      <c r="I6" s="1"/>
      <c r="J6" s="516"/>
      <c r="K6" s="517"/>
      <c r="L6" s="518"/>
      <c r="N6" s="218"/>
      <c r="O6" s="211"/>
      <c r="P6" s="211"/>
      <c r="Q6" s="211"/>
      <c r="R6" s="211"/>
      <c r="S6" s="211"/>
      <c r="T6" s="211"/>
      <c r="U6" s="211"/>
      <c r="V6" s="214"/>
    </row>
    <row r="7" spans="2:22" x14ac:dyDescent="0.35">
      <c r="B7" s="516"/>
      <c r="C7" s="517"/>
      <c r="D7" s="518"/>
      <c r="E7" s="1"/>
      <c r="F7" s="516"/>
      <c r="G7" s="517"/>
      <c r="H7" s="518"/>
      <c r="I7" s="1"/>
      <c r="J7" s="516"/>
      <c r="K7" s="517"/>
      <c r="L7" s="518"/>
      <c r="N7" s="218"/>
      <c r="O7" s="211"/>
      <c r="P7" s="211"/>
      <c r="Q7" s="211"/>
      <c r="R7" s="211"/>
      <c r="S7" s="211"/>
      <c r="T7" s="211"/>
      <c r="U7" s="211"/>
      <c r="V7" s="214"/>
    </row>
    <row r="8" spans="2:22" x14ac:dyDescent="0.35">
      <c r="B8" s="516"/>
      <c r="C8" s="517"/>
      <c r="D8" s="518"/>
      <c r="E8" s="1"/>
      <c r="F8" s="516"/>
      <c r="G8" s="517"/>
      <c r="H8" s="518"/>
      <c r="I8" s="1"/>
      <c r="J8" s="516"/>
      <c r="K8" s="517"/>
      <c r="L8" s="518"/>
      <c r="N8" s="218"/>
      <c r="O8" s="211"/>
      <c r="P8" s="211"/>
      <c r="Q8" s="211"/>
      <c r="R8" s="211"/>
      <c r="S8" s="211"/>
      <c r="T8" s="211"/>
      <c r="U8" s="211"/>
      <c r="V8" s="214"/>
    </row>
    <row r="9" spans="2:22" x14ac:dyDescent="0.35">
      <c r="B9" s="516"/>
      <c r="C9" s="517"/>
      <c r="D9" s="518"/>
      <c r="E9" s="1"/>
      <c r="F9" s="516"/>
      <c r="G9" s="517"/>
      <c r="H9" s="518"/>
      <c r="I9" s="1"/>
      <c r="J9" s="516"/>
      <c r="K9" s="517"/>
      <c r="L9" s="518"/>
      <c r="N9" s="218"/>
      <c r="O9" s="211"/>
      <c r="P9" s="211"/>
      <c r="Q9" s="211"/>
      <c r="R9" s="211"/>
      <c r="S9" s="211"/>
      <c r="T9" s="211"/>
      <c r="U9" s="211"/>
      <c r="V9" s="214"/>
    </row>
    <row r="10" spans="2:22" x14ac:dyDescent="0.35">
      <c r="B10" s="519"/>
      <c r="C10" s="520"/>
      <c r="D10" s="521"/>
      <c r="E10" s="1"/>
      <c r="F10" s="519"/>
      <c r="G10" s="520"/>
      <c r="H10" s="521"/>
      <c r="I10" s="1"/>
      <c r="J10" s="519"/>
      <c r="K10" s="520"/>
      <c r="L10" s="521"/>
      <c r="N10" s="219"/>
      <c r="O10" s="215"/>
      <c r="P10" s="215"/>
      <c r="Q10" s="215"/>
      <c r="R10" s="215"/>
      <c r="S10" s="215"/>
      <c r="T10" s="215"/>
      <c r="U10" s="215"/>
      <c r="V10" s="216"/>
    </row>
    <row r="12" spans="2:22" x14ac:dyDescent="0.35">
      <c r="B12" s="525" t="s">
        <v>12</v>
      </c>
      <c r="C12" s="523"/>
      <c r="D12" s="524"/>
      <c r="E12" s="1"/>
      <c r="F12" s="522" t="s">
        <v>10</v>
      </c>
      <c r="G12" s="523"/>
      <c r="H12" s="524"/>
      <c r="I12" s="1"/>
      <c r="J12" s="522" t="s">
        <v>17</v>
      </c>
      <c r="K12" s="523"/>
      <c r="L12" s="524"/>
      <c r="N12" s="513" t="s">
        <v>214</v>
      </c>
      <c r="O12" s="514"/>
      <c r="P12" s="514"/>
      <c r="Q12" s="514"/>
      <c r="R12" s="514"/>
      <c r="S12" s="514"/>
      <c r="T12" s="514"/>
      <c r="U12" s="514"/>
      <c r="V12" s="515"/>
    </row>
    <row r="13" spans="2:22" x14ac:dyDescent="0.35">
      <c r="B13" s="516"/>
      <c r="C13" s="517"/>
      <c r="D13" s="518"/>
      <c r="E13" s="1"/>
      <c r="F13" s="516"/>
      <c r="G13" s="517"/>
      <c r="H13" s="518"/>
      <c r="I13" s="1"/>
      <c r="J13" s="516"/>
      <c r="K13" s="517"/>
      <c r="L13" s="518"/>
      <c r="N13" s="206"/>
      <c r="O13" s="207"/>
      <c r="P13" s="207"/>
      <c r="Q13" s="207"/>
      <c r="R13" s="207"/>
      <c r="S13" s="212"/>
      <c r="T13" s="212"/>
      <c r="U13" s="212"/>
      <c r="V13" s="213"/>
    </row>
    <row r="14" spans="2:22" x14ac:dyDescent="0.35">
      <c r="B14" s="516"/>
      <c r="C14" s="517"/>
      <c r="D14" s="518"/>
      <c r="E14" s="1"/>
      <c r="F14" s="516"/>
      <c r="G14" s="517"/>
      <c r="H14" s="518"/>
      <c r="I14" s="1"/>
      <c r="J14" s="516"/>
      <c r="K14" s="517"/>
      <c r="L14" s="518"/>
      <c r="N14" s="208"/>
      <c r="O14" s="90"/>
      <c r="P14" s="90"/>
      <c r="Q14" s="90"/>
      <c r="R14" s="90"/>
      <c r="S14" s="211"/>
      <c r="T14" s="211"/>
      <c r="U14" s="211"/>
      <c r="V14" s="214"/>
    </row>
    <row r="15" spans="2:22" x14ac:dyDescent="0.35">
      <c r="B15" s="516"/>
      <c r="C15" s="517"/>
      <c r="D15" s="518"/>
      <c r="E15" s="1"/>
      <c r="F15" s="516"/>
      <c r="G15" s="517"/>
      <c r="H15" s="518"/>
      <c r="I15" s="1"/>
      <c r="J15" s="516"/>
      <c r="K15" s="517"/>
      <c r="L15" s="518"/>
      <c r="N15" s="208"/>
      <c r="O15" s="90"/>
      <c r="P15" s="90"/>
      <c r="Q15" s="90"/>
      <c r="R15" s="90"/>
      <c r="S15" s="211"/>
      <c r="T15" s="211"/>
      <c r="U15" s="211"/>
      <c r="V15" s="214"/>
    </row>
    <row r="16" spans="2:22" x14ac:dyDescent="0.35">
      <c r="B16" s="516"/>
      <c r="C16" s="517"/>
      <c r="D16" s="518"/>
      <c r="E16" s="1"/>
      <c r="F16" s="516"/>
      <c r="G16" s="517"/>
      <c r="H16" s="518"/>
      <c r="I16" s="1"/>
      <c r="J16" s="516"/>
      <c r="K16" s="517"/>
      <c r="L16" s="518"/>
      <c r="N16" s="208"/>
      <c r="O16" s="90"/>
      <c r="P16" s="90"/>
      <c r="Q16" s="90"/>
      <c r="R16" s="90"/>
      <c r="S16" s="211"/>
      <c r="T16" s="211"/>
      <c r="U16" s="211"/>
      <c r="V16" s="214"/>
    </row>
    <row r="17" spans="2:22" x14ac:dyDescent="0.35">
      <c r="B17" s="516"/>
      <c r="C17" s="517"/>
      <c r="D17" s="518"/>
      <c r="E17" s="1"/>
      <c r="F17" s="516"/>
      <c r="G17" s="517"/>
      <c r="H17" s="518"/>
      <c r="I17" s="1"/>
      <c r="J17" s="516"/>
      <c r="K17" s="517"/>
      <c r="L17" s="518"/>
      <c r="N17" s="208"/>
      <c r="O17" s="90"/>
      <c r="P17" s="90"/>
      <c r="Q17" s="90"/>
      <c r="R17" s="90"/>
      <c r="S17" s="211"/>
      <c r="T17" s="211"/>
      <c r="U17" s="211"/>
      <c r="V17" s="214"/>
    </row>
    <row r="18" spans="2:22" x14ac:dyDescent="0.35">
      <c r="B18" s="516"/>
      <c r="C18" s="517"/>
      <c r="D18" s="518"/>
      <c r="E18" s="1"/>
      <c r="F18" s="516"/>
      <c r="G18" s="517"/>
      <c r="H18" s="518"/>
      <c r="I18" s="1"/>
      <c r="J18" s="516"/>
      <c r="K18" s="517"/>
      <c r="L18" s="518"/>
      <c r="N18" s="208"/>
      <c r="O18" s="90"/>
      <c r="P18" s="90"/>
      <c r="Q18" s="90"/>
      <c r="R18" s="90"/>
      <c r="S18" s="211"/>
      <c r="T18" s="211"/>
      <c r="U18" s="211"/>
      <c r="V18" s="214"/>
    </row>
    <row r="19" spans="2:22" x14ac:dyDescent="0.35">
      <c r="B19" s="519"/>
      <c r="C19" s="520"/>
      <c r="D19" s="521"/>
      <c r="E19" s="1"/>
      <c r="F19" s="519"/>
      <c r="G19" s="520"/>
      <c r="H19" s="521"/>
      <c r="I19" s="1"/>
      <c r="J19" s="519"/>
      <c r="K19" s="520"/>
      <c r="L19" s="521"/>
      <c r="N19" s="208"/>
      <c r="O19" s="90"/>
      <c r="P19" s="90"/>
      <c r="Q19" s="90"/>
      <c r="R19" s="90"/>
      <c r="S19" s="211"/>
      <c r="T19" s="211"/>
      <c r="U19" s="211"/>
      <c r="V19" s="214"/>
    </row>
    <row r="20" spans="2:22" x14ac:dyDescent="0.35">
      <c r="N20" s="209"/>
      <c r="O20" s="210"/>
      <c r="P20" s="210"/>
      <c r="Q20" s="210"/>
      <c r="R20" s="210"/>
      <c r="S20" s="215"/>
      <c r="T20" s="215"/>
      <c r="U20" s="215"/>
      <c r="V20" s="216"/>
    </row>
    <row r="21" spans="2:22" x14ac:dyDescent="0.35">
      <c r="B21" s="522" t="s">
        <v>21</v>
      </c>
      <c r="C21" s="523"/>
      <c r="D21" s="524"/>
      <c r="E21" s="1"/>
      <c r="F21" s="522" t="s">
        <v>9</v>
      </c>
      <c r="G21" s="523"/>
      <c r="H21" s="524"/>
      <c r="I21" s="1"/>
      <c r="J21" s="522" t="s">
        <v>18</v>
      </c>
      <c r="K21" s="523"/>
      <c r="L21" s="524"/>
      <c r="N21" s="90"/>
      <c r="O21" s="90"/>
      <c r="P21" s="90"/>
      <c r="Q21" s="90"/>
      <c r="R21" s="90"/>
      <c r="S21" s="211"/>
      <c r="T21" s="211"/>
      <c r="U21" s="211"/>
      <c r="V21" s="211"/>
    </row>
    <row r="22" spans="2:22" x14ac:dyDescent="0.35">
      <c r="B22" s="516"/>
      <c r="C22" s="517"/>
      <c r="D22" s="518"/>
      <c r="E22" s="1"/>
      <c r="F22" s="516"/>
      <c r="G22" s="517"/>
      <c r="H22" s="518"/>
      <c r="I22" s="1"/>
      <c r="J22" s="516"/>
      <c r="K22" s="517"/>
      <c r="L22" s="518"/>
      <c r="N22" s="90"/>
      <c r="O22" s="90"/>
      <c r="P22" s="90"/>
      <c r="Q22" s="90"/>
      <c r="R22" s="90"/>
    </row>
    <row r="23" spans="2:22" x14ac:dyDescent="0.35">
      <c r="B23" s="516"/>
      <c r="C23" s="517"/>
      <c r="D23" s="518"/>
      <c r="E23" s="1"/>
      <c r="F23" s="516"/>
      <c r="G23" s="517"/>
      <c r="H23" s="518"/>
      <c r="I23" s="1"/>
      <c r="J23" s="516"/>
      <c r="K23" s="517"/>
      <c r="L23" s="518"/>
      <c r="N23" s="90"/>
      <c r="O23" s="90"/>
      <c r="P23" s="90"/>
      <c r="Q23" s="90"/>
      <c r="R23" s="90"/>
    </row>
    <row r="24" spans="2:22" x14ac:dyDescent="0.35">
      <c r="B24" s="516"/>
      <c r="C24" s="517"/>
      <c r="D24" s="518"/>
      <c r="E24" s="1"/>
      <c r="F24" s="516"/>
      <c r="G24" s="517"/>
      <c r="H24" s="518"/>
      <c r="I24" s="1"/>
      <c r="J24" s="516"/>
      <c r="K24" s="517"/>
      <c r="L24" s="518"/>
    </row>
    <row r="25" spans="2:22" x14ac:dyDescent="0.35">
      <c r="B25" s="516"/>
      <c r="C25" s="517"/>
      <c r="D25" s="518"/>
      <c r="E25" s="1"/>
      <c r="F25" s="516"/>
      <c r="G25" s="517"/>
      <c r="H25" s="518"/>
      <c r="I25" s="1"/>
      <c r="J25" s="516"/>
      <c r="K25" s="517"/>
      <c r="L25" s="518"/>
    </row>
    <row r="26" spans="2:22" x14ac:dyDescent="0.35">
      <c r="B26" s="516"/>
      <c r="C26" s="517"/>
      <c r="D26" s="518"/>
      <c r="E26" s="1"/>
      <c r="F26" s="516"/>
      <c r="G26" s="517"/>
      <c r="H26" s="518"/>
      <c r="I26" s="1"/>
      <c r="J26" s="516"/>
      <c r="K26" s="517"/>
      <c r="L26" s="518"/>
    </row>
    <row r="27" spans="2:22" x14ac:dyDescent="0.35">
      <c r="B27" s="516"/>
      <c r="C27" s="517"/>
      <c r="D27" s="518"/>
      <c r="E27" s="1"/>
      <c r="F27" s="516"/>
      <c r="G27" s="517"/>
      <c r="H27" s="518"/>
      <c r="I27" s="1"/>
      <c r="J27" s="516"/>
      <c r="K27" s="517"/>
      <c r="L27" s="518"/>
      <c r="P27" s="41"/>
      <c r="S27" s="41"/>
    </row>
    <row r="28" spans="2:22" x14ac:dyDescent="0.35">
      <c r="B28" s="519"/>
      <c r="C28" s="520"/>
      <c r="D28" s="521"/>
      <c r="E28" s="1"/>
      <c r="F28" s="519"/>
      <c r="G28" s="520"/>
      <c r="H28" s="521"/>
      <c r="I28" s="1"/>
      <c r="J28" s="519"/>
      <c r="K28" s="520"/>
      <c r="L28" s="521"/>
      <c r="T28" s="41"/>
    </row>
    <row r="29" spans="2:22" x14ac:dyDescent="0.35">
      <c r="T29" s="41"/>
    </row>
    <row r="30" spans="2:22" x14ac:dyDescent="0.35">
      <c r="B30" s="522"/>
      <c r="C30" s="523"/>
      <c r="D30" s="524"/>
      <c r="E30" s="1"/>
      <c r="F30" s="522" t="s">
        <v>20</v>
      </c>
      <c r="G30" s="523"/>
      <c r="H30" s="524"/>
      <c r="I30" s="1"/>
      <c r="J30" s="522" t="s">
        <v>19</v>
      </c>
      <c r="K30" s="523"/>
      <c r="L30" s="524"/>
      <c r="S30" s="69"/>
      <c r="T30" s="41"/>
    </row>
    <row r="31" spans="2:22" x14ac:dyDescent="0.35">
      <c r="B31" s="516"/>
      <c r="C31" s="517"/>
      <c r="D31" s="518"/>
      <c r="E31" s="1"/>
      <c r="F31" s="516"/>
      <c r="G31" s="517"/>
      <c r="H31" s="518"/>
      <c r="I31" s="1"/>
      <c r="J31" s="516"/>
      <c r="K31" s="517"/>
      <c r="L31" s="518"/>
    </row>
    <row r="32" spans="2:22" x14ac:dyDescent="0.35">
      <c r="B32" s="516"/>
      <c r="C32" s="517"/>
      <c r="D32" s="518"/>
      <c r="E32" s="1"/>
      <c r="F32" s="516"/>
      <c r="G32" s="517"/>
      <c r="H32" s="518"/>
      <c r="I32" s="1"/>
      <c r="J32" s="516"/>
      <c r="K32" s="517"/>
      <c r="L32" s="518"/>
    </row>
    <row r="33" spans="2:12" x14ac:dyDescent="0.35">
      <c r="B33" s="516"/>
      <c r="C33" s="517"/>
      <c r="D33" s="518"/>
      <c r="E33" s="1"/>
      <c r="F33" s="516"/>
      <c r="G33" s="517"/>
      <c r="H33" s="518"/>
      <c r="I33" s="1"/>
      <c r="J33" s="516"/>
      <c r="K33" s="517"/>
      <c r="L33" s="518"/>
    </row>
    <row r="34" spans="2:12" x14ac:dyDescent="0.35">
      <c r="B34" s="516"/>
      <c r="C34" s="517"/>
      <c r="D34" s="518"/>
      <c r="E34" s="1"/>
      <c r="F34" s="516"/>
      <c r="G34" s="517"/>
      <c r="H34" s="518"/>
      <c r="I34" s="1"/>
      <c r="J34" s="516"/>
      <c r="K34" s="517"/>
      <c r="L34" s="518"/>
    </row>
    <row r="35" spans="2:12" x14ac:dyDescent="0.35">
      <c r="B35" s="516"/>
      <c r="C35" s="517"/>
      <c r="D35" s="518"/>
      <c r="E35" s="1"/>
      <c r="F35" s="516"/>
      <c r="G35" s="517"/>
      <c r="H35" s="518"/>
      <c r="I35" s="1"/>
      <c r="J35" s="516"/>
      <c r="K35" s="517"/>
      <c r="L35" s="518"/>
    </row>
    <row r="36" spans="2:12" x14ac:dyDescent="0.35">
      <c r="B36" s="516"/>
      <c r="C36" s="517"/>
      <c r="D36" s="518"/>
      <c r="E36" s="1"/>
      <c r="F36" s="516"/>
      <c r="G36" s="517"/>
      <c r="H36" s="518"/>
      <c r="I36" s="1"/>
      <c r="J36" s="516"/>
      <c r="K36" s="517"/>
      <c r="L36" s="518"/>
    </row>
    <row r="37" spans="2:12" x14ac:dyDescent="0.35">
      <c r="B37" s="519"/>
      <c r="C37" s="520"/>
      <c r="D37" s="521"/>
      <c r="E37" s="1"/>
      <c r="F37" s="519"/>
      <c r="G37" s="520"/>
      <c r="H37" s="521"/>
      <c r="I37" s="1"/>
      <c r="J37" s="519"/>
      <c r="K37" s="520"/>
      <c r="L37" s="521"/>
    </row>
  </sheetData>
  <sheetProtection selectLockedCells="1"/>
  <mergeCells count="26">
    <mergeCell ref="B13:D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N12:V12"/>
    <mergeCell ref="N3:V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B30:D30"/>
    <mergeCell ref="F13:H19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N65"/>
  <sheetViews>
    <sheetView workbookViewId="0">
      <selection activeCell="P35" sqref="P35"/>
    </sheetView>
  </sheetViews>
  <sheetFormatPr defaultRowHeight="14.5" x14ac:dyDescent="0.35"/>
  <cols>
    <col min="3" max="3" width="10.1796875" customWidth="1"/>
    <col min="6" max="6" width="10.54296875" customWidth="1"/>
    <col min="7" max="7" width="9.81640625" customWidth="1"/>
    <col min="9" max="9" width="17.81640625" customWidth="1"/>
    <col min="13" max="13" width="10.08984375" bestFit="1" customWidth="1"/>
    <col min="14" max="14" width="22.1796875" bestFit="1" customWidth="1"/>
  </cols>
  <sheetData>
    <row r="3" spans="3:14" x14ac:dyDescent="0.35">
      <c r="C3" s="527" t="s">
        <v>218</v>
      </c>
      <c r="D3" s="527"/>
      <c r="F3" s="526" t="s">
        <v>247</v>
      </c>
      <c r="G3" s="526"/>
      <c r="H3" s="526"/>
    </row>
    <row r="4" spans="3:14" x14ac:dyDescent="0.35">
      <c r="G4" s="41"/>
      <c r="H4" s="41"/>
    </row>
    <row r="5" spans="3:14" x14ac:dyDescent="0.35">
      <c r="C5" s="79">
        <v>450</v>
      </c>
      <c r="D5" s="80" t="s">
        <v>157</v>
      </c>
      <c r="G5" s="88" t="s">
        <v>224</v>
      </c>
      <c r="I5" s="88" t="s">
        <v>225</v>
      </c>
      <c r="N5" s="80"/>
    </row>
    <row r="6" spans="3:14" x14ac:dyDescent="0.35">
      <c r="C6" s="77" t="s">
        <v>127</v>
      </c>
      <c r="D6" s="77" t="s">
        <v>217</v>
      </c>
      <c r="F6" s="94" t="s">
        <v>424</v>
      </c>
      <c r="G6" s="93">
        <v>0.433</v>
      </c>
      <c r="H6" s="92">
        <f>G6*60</f>
        <v>25.98</v>
      </c>
      <c r="I6" s="93">
        <v>0.05</v>
      </c>
      <c r="J6" s="87">
        <f>I6*60</f>
        <v>3</v>
      </c>
      <c r="N6" s="91"/>
    </row>
    <row r="7" spans="3:14" x14ac:dyDescent="0.35">
      <c r="C7" s="78">
        <f>(D7/$C$5)/24</f>
        <v>4.6296296296296294E-5</v>
      </c>
      <c r="D7" s="81">
        <v>0.5</v>
      </c>
      <c r="F7" s="94" t="s">
        <v>425</v>
      </c>
      <c r="G7" s="95">
        <v>9</v>
      </c>
      <c r="H7" s="96">
        <f>G7/60</f>
        <v>0.15</v>
      </c>
      <c r="I7" s="95">
        <v>49</v>
      </c>
      <c r="J7" s="97">
        <f>I7/60</f>
        <v>0.81666666666666665</v>
      </c>
      <c r="N7" s="91"/>
    </row>
    <row r="8" spans="3:14" x14ac:dyDescent="0.35">
      <c r="C8" s="78">
        <f t="shared" ref="C8:C21" si="0">(D8/$C$5)/24</f>
        <v>9.2592592592592588E-5</v>
      </c>
      <c r="D8" s="81">
        <v>1</v>
      </c>
      <c r="F8" s="243"/>
      <c r="G8" s="91"/>
      <c r="N8" s="91"/>
    </row>
    <row r="9" spans="3:14" x14ac:dyDescent="0.35">
      <c r="C9" s="78">
        <f t="shared" si="0"/>
        <v>4.6296296296296298E-4</v>
      </c>
      <c r="D9" s="81">
        <v>5</v>
      </c>
    </row>
    <row r="10" spans="3:14" x14ac:dyDescent="0.35">
      <c r="C10" s="78">
        <f t="shared" si="0"/>
        <v>5.0925925925925932E-4</v>
      </c>
      <c r="D10" s="81">
        <v>5.5</v>
      </c>
      <c r="F10" s="527" t="s">
        <v>249</v>
      </c>
      <c r="G10" s="527"/>
      <c r="I10" s="76"/>
    </row>
    <row r="11" spans="3:14" x14ac:dyDescent="0.35">
      <c r="C11" s="78">
        <f t="shared" si="0"/>
        <v>5.5555555555555556E-4</v>
      </c>
      <c r="D11" s="81">
        <v>6</v>
      </c>
    </row>
    <row r="12" spans="3:14" x14ac:dyDescent="0.35">
      <c r="C12" s="78">
        <f t="shared" si="0"/>
        <v>6.0185185185185179E-4</v>
      </c>
      <c r="D12" s="81">
        <v>6.5</v>
      </c>
      <c r="F12" s="77" t="s">
        <v>250</v>
      </c>
      <c r="G12" s="77" t="s">
        <v>251</v>
      </c>
    </row>
    <row r="13" spans="3:14" x14ac:dyDescent="0.35">
      <c r="C13" s="78">
        <f t="shared" si="0"/>
        <v>6.4814814814814813E-4</v>
      </c>
      <c r="D13" s="81">
        <v>7</v>
      </c>
      <c r="F13" s="116">
        <v>55</v>
      </c>
      <c r="G13" s="117">
        <f>IF(F13&gt;63,F13-63,F13+63)</f>
        <v>118</v>
      </c>
    </row>
    <row r="14" spans="3:14" x14ac:dyDescent="0.35">
      <c r="C14" s="78">
        <f t="shared" si="0"/>
        <v>6.9444444444444447E-4</v>
      </c>
      <c r="D14" s="81">
        <v>7.5</v>
      </c>
    </row>
    <row r="15" spans="3:14" x14ac:dyDescent="0.35">
      <c r="C15" s="78">
        <f t="shared" si="0"/>
        <v>7.407407407407407E-4</v>
      </c>
      <c r="D15" s="81">
        <v>8</v>
      </c>
    </row>
    <row r="16" spans="3:14" x14ac:dyDescent="0.35">
      <c r="C16" s="78">
        <f t="shared" si="0"/>
        <v>7.8703703703703705E-4</v>
      </c>
      <c r="D16" s="81">
        <v>8.5</v>
      </c>
      <c r="F16" s="526" t="s">
        <v>219</v>
      </c>
      <c r="G16" s="526"/>
      <c r="H16" s="242"/>
    </row>
    <row r="17" spans="3:7" x14ac:dyDescent="0.35">
      <c r="C17" s="78">
        <f t="shared" si="0"/>
        <v>8.3333333333333339E-4</v>
      </c>
      <c r="D17" s="81">
        <v>9</v>
      </c>
      <c r="G17" s="41"/>
    </row>
    <row r="18" spans="3:7" x14ac:dyDescent="0.35">
      <c r="C18" s="78">
        <f t="shared" si="0"/>
        <v>8.7962962962962962E-4</v>
      </c>
      <c r="D18" s="81">
        <v>9.5</v>
      </c>
      <c r="F18" s="239">
        <v>40</v>
      </c>
      <c r="G18" s="240" t="s">
        <v>404</v>
      </c>
    </row>
    <row r="19" spans="3:7" x14ac:dyDescent="0.35">
      <c r="C19" s="78"/>
      <c r="D19" s="81"/>
      <c r="F19" s="239">
        <v>20</v>
      </c>
      <c r="G19" s="240" t="s">
        <v>397</v>
      </c>
    </row>
    <row r="20" spans="3:7" x14ac:dyDescent="0.35">
      <c r="C20" s="78"/>
      <c r="D20" s="81"/>
      <c r="F20" s="239">
        <v>520</v>
      </c>
      <c r="G20" s="240" t="s">
        <v>399</v>
      </c>
    </row>
    <row r="21" spans="3:7" x14ac:dyDescent="0.35">
      <c r="C21" s="78">
        <f t="shared" si="0"/>
        <v>9.2592592592592596E-4</v>
      </c>
      <c r="D21" s="81">
        <v>10</v>
      </c>
      <c r="F21" s="239">
        <v>5</v>
      </c>
      <c r="G21" s="241" t="s">
        <v>402</v>
      </c>
    </row>
    <row r="22" spans="3:7" x14ac:dyDescent="0.35">
      <c r="F22" s="239">
        <v>2000</v>
      </c>
      <c r="G22" s="240" t="s">
        <v>413</v>
      </c>
    </row>
    <row r="23" spans="3:7" x14ac:dyDescent="0.35">
      <c r="F23" s="239">
        <v>5138</v>
      </c>
      <c r="G23" s="240" t="s">
        <v>406</v>
      </c>
    </row>
    <row r="25" spans="3:7" x14ac:dyDescent="0.35">
      <c r="F25" s="220">
        <f>IF(F19&lt;=15,F19+5,F19+10)</f>
        <v>30</v>
      </c>
      <c r="G25" s="41" t="s">
        <v>401</v>
      </c>
    </row>
    <row r="26" spans="3:7" x14ac:dyDescent="0.35">
      <c r="F26" s="223">
        <f>(F29*60)/F25</f>
        <v>9000</v>
      </c>
      <c r="G26" s="91" t="s">
        <v>412</v>
      </c>
    </row>
    <row r="27" spans="3:7" x14ac:dyDescent="0.35">
      <c r="F27" s="223">
        <f>F29-(F25*50)</f>
        <v>3000</v>
      </c>
      <c r="G27" s="91" t="s">
        <v>411</v>
      </c>
    </row>
    <row r="28" spans="3:7" x14ac:dyDescent="0.35">
      <c r="F28" s="220">
        <f>F25*2</f>
        <v>60</v>
      </c>
      <c r="G28" s="41" t="s">
        <v>408</v>
      </c>
    </row>
    <row r="29" spans="3:7" x14ac:dyDescent="0.35">
      <c r="F29" s="223">
        <f>ROUND(F31+(F19*50),-2)</f>
        <v>4500</v>
      </c>
      <c r="G29" s="41" t="s">
        <v>410</v>
      </c>
    </row>
    <row r="30" spans="3:7" x14ac:dyDescent="0.35">
      <c r="F30" s="223">
        <f>((F20*1.69)^2)/(32.2*3.5)</f>
        <v>6852.6125998225361</v>
      </c>
      <c r="G30" s="91" t="s">
        <v>414</v>
      </c>
    </row>
    <row r="31" spans="3:7" x14ac:dyDescent="0.35">
      <c r="F31" s="223">
        <f>F22+F32</f>
        <v>3502.8365097729884</v>
      </c>
      <c r="G31" s="41" t="s">
        <v>409</v>
      </c>
    </row>
    <row r="32" spans="3:7" x14ac:dyDescent="0.35">
      <c r="F32" s="222">
        <f>F20*SIN(RADIANS(F19))*1.69*F21</f>
        <v>1502.8365097729884</v>
      </c>
      <c r="G32" s="41" t="s">
        <v>407</v>
      </c>
    </row>
    <row r="33" spans="6:7" x14ac:dyDescent="0.35">
      <c r="F33" s="221">
        <f>F20*COS(RADIANS(F19))</f>
        <v>488.64016280867236</v>
      </c>
      <c r="G33" s="91" t="s">
        <v>400</v>
      </c>
    </row>
    <row r="34" spans="6:7" x14ac:dyDescent="0.35">
      <c r="F34" s="224">
        <f>F33*1.69*F21</f>
        <v>4129.0093757332816</v>
      </c>
      <c r="G34" s="91" t="s">
        <v>403</v>
      </c>
    </row>
    <row r="35" spans="6:7" x14ac:dyDescent="0.35">
      <c r="F35" s="224">
        <f>ROUND(F34+F23,-1)</f>
        <v>9270</v>
      </c>
      <c r="G35" s="41" t="s">
        <v>398</v>
      </c>
    </row>
    <row r="36" spans="6:7" x14ac:dyDescent="0.35">
      <c r="F36" s="224">
        <f>F22/TAN(RADIANS(F19))-F23</f>
        <v>356.95483890924515</v>
      </c>
      <c r="G36" s="41" t="s">
        <v>405</v>
      </c>
    </row>
    <row r="52" spans="6:9" x14ac:dyDescent="0.35">
      <c r="F52" s="91"/>
    </row>
    <row r="53" spans="6:9" x14ac:dyDescent="0.35">
      <c r="F53" s="91"/>
    </row>
    <row r="54" spans="6:9" x14ac:dyDescent="0.35">
      <c r="F54" s="91"/>
    </row>
    <row r="56" spans="6:9" x14ac:dyDescent="0.35">
      <c r="H56" s="41"/>
    </row>
    <row r="61" spans="6:9" x14ac:dyDescent="0.35">
      <c r="I61" s="37"/>
    </row>
    <row r="62" spans="6:9" x14ac:dyDescent="0.35">
      <c r="I62" s="37"/>
    </row>
    <row r="63" spans="6:9" x14ac:dyDescent="0.35">
      <c r="I63" s="42"/>
    </row>
    <row r="64" spans="6:9" x14ac:dyDescent="0.35">
      <c r="I64" s="42"/>
    </row>
    <row r="65" spans="7:9" x14ac:dyDescent="0.35">
      <c r="G65" s="37"/>
      <c r="I65" s="42"/>
    </row>
  </sheetData>
  <mergeCells count="4">
    <mergeCell ref="F16:G16"/>
    <mergeCell ref="C3:D3"/>
    <mergeCell ref="F3:H3"/>
    <mergeCell ref="F10:G10"/>
  </mergeCells>
  <pageMargins left="0.7" right="0.7" top="0.75" bottom="0.75" header="0.3" footer="0.3"/>
  <pageSetup paperSize="9" orientation="portrait" horizontalDpi="30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2"/>
  <sheetViews>
    <sheetView workbookViewId="0">
      <selection activeCell="B16" sqref="B16"/>
    </sheetView>
  </sheetViews>
  <sheetFormatPr defaultRowHeight="14.5" x14ac:dyDescent="0.35"/>
  <sheetData>
    <row r="2" spans="2:6" x14ac:dyDescent="0.35">
      <c r="B2" s="205" t="s">
        <v>374</v>
      </c>
      <c r="E2" s="205" t="s">
        <v>378</v>
      </c>
    </row>
    <row r="3" spans="2:6" x14ac:dyDescent="0.35">
      <c r="B3" t="s">
        <v>375</v>
      </c>
      <c r="E3" s="8" t="s">
        <v>379</v>
      </c>
      <c r="F3" t="s">
        <v>380</v>
      </c>
    </row>
    <row r="4" spans="2:6" x14ac:dyDescent="0.35">
      <c r="B4" t="s">
        <v>376</v>
      </c>
      <c r="E4" s="8" t="s">
        <v>381</v>
      </c>
      <c r="F4" t="s">
        <v>382</v>
      </c>
    </row>
    <row r="5" spans="2:6" x14ac:dyDescent="0.35">
      <c r="B5" t="s">
        <v>321</v>
      </c>
    </row>
    <row r="6" spans="2:6" x14ac:dyDescent="0.35">
      <c r="B6" t="s">
        <v>377</v>
      </c>
      <c r="E6" s="205" t="s">
        <v>373</v>
      </c>
    </row>
    <row r="7" spans="2:6" x14ac:dyDescent="0.35">
      <c r="E7" s="8" t="s">
        <v>385</v>
      </c>
      <c r="F7" s="41" t="s">
        <v>389</v>
      </c>
    </row>
    <row r="8" spans="2:6" x14ac:dyDescent="0.35">
      <c r="E8" s="8" t="s">
        <v>386</v>
      </c>
      <c r="F8" s="41" t="s">
        <v>390</v>
      </c>
    </row>
    <row r="9" spans="2:6" x14ac:dyDescent="0.35">
      <c r="E9" s="8" t="s">
        <v>387</v>
      </c>
      <c r="F9" s="41" t="s">
        <v>391</v>
      </c>
    </row>
    <row r="10" spans="2:6" x14ac:dyDescent="0.35">
      <c r="E10" s="8" t="s">
        <v>388</v>
      </c>
      <c r="F10" s="41" t="s">
        <v>392</v>
      </c>
    </row>
    <row r="11" spans="2:6" x14ac:dyDescent="0.35">
      <c r="E11" s="8" t="s">
        <v>393</v>
      </c>
      <c r="F11" s="41" t="s">
        <v>394</v>
      </c>
    </row>
    <row r="12" spans="2:6" x14ac:dyDescent="0.35">
      <c r="E12" s="8" t="s">
        <v>395</v>
      </c>
      <c r="F12" s="41" t="s">
        <v>396</v>
      </c>
    </row>
  </sheetData>
  <pageMargins left="0.7" right="0.7" top="0.75" bottom="0.75" header="0.3" footer="0.3"/>
  <pageSetup paperSize="9" orientation="portrait" horizontalDpi="300" verticalDpi="0" copies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3</vt:i4>
      </vt:variant>
    </vt:vector>
  </HeadingPairs>
  <TitlesOfParts>
    <vt:vector size="13" baseType="lpstr">
      <vt:lpstr>MDC</vt:lpstr>
      <vt:lpstr>ROUTE</vt:lpstr>
      <vt:lpstr>Fuel</vt:lpstr>
      <vt:lpstr>Weight</vt:lpstr>
      <vt:lpstr>COMMS</vt:lpstr>
      <vt:lpstr>SCLs</vt:lpstr>
      <vt:lpstr>OBJECTS</vt:lpstr>
      <vt:lpstr>CALCULATORS</vt:lpstr>
      <vt:lpstr>REF</vt:lpstr>
      <vt:lpstr>DATA Validation</vt:lpstr>
      <vt:lpstr>COMMS!Print_Area</vt:lpstr>
      <vt:lpstr>MDC!Print_Area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2020-06-25T23:29:14Z</cp:lastPrinted>
  <dcterms:created xsi:type="dcterms:W3CDTF">2018-07-16T16:39:08Z</dcterms:created>
  <dcterms:modified xsi:type="dcterms:W3CDTF">2020-06-25T23:32:03Z</dcterms:modified>
</cp:coreProperties>
</file>